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ic-intra\public\virastot\liitteet-2019\Kymp\At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definedNames>
    <definedName name="_xlnm.Print_Area" localSheetId="0">Taul1!$A$1:$AW$90</definedName>
    <definedName name="_xlnm.Print_Titles" localSheetId="0">Taul1!$1:$5</definedName>
  </definedNames>
  <calcPr calcId="162913"/>
</workbook>
</file>

<file path=xl/calcChain.xml><?xml version="1.0" encoding="utf-8"?>
<calcChain xmlns="http://schemas.openxmlformats.org/spreadsheetml/2006/main">
  <c r="E61" i="1" l="1"/>
  <c r="F61" i="1"/>
  <c r="B77" i="1"/>
  <c r="E77" i="1" s="1"/>
  <c r="E70" i="1"/>
  <c r="F70" i="1" s="1"/>
  <c r="F71" i="1"/>
  <c r="D71" i="1"/>
  <c r="G71" i="1" s="1"/>
  <c r="C71" i="1"/>
  <c r="C70" i="1"/>
  <c r="B84" i="1"/>
  <c r="B83" i="1" s="1"/>
  <c r="C61" i="1"/>
  <c r="C12" i="1"/>
  <c r="D12" i="1"/>
  <c r="G12" i="1" s="1"/>
  <c r="F12" i="1"/>
  <c r="F7" i="1"/>
  <c r="F8" i="1"/>
  <c r="F10" i="1"/>
  <c r="F11" i="1"/>
  <c r="F13" i="1"/>
  <c r="F14" i="1"/>
  <c r="F15" i="1"/>
  <c r="F16" i="1"/>
  <c r="F18" i="1"/>
  <c r="F19" i="1"/>
  <c r="F20" i="1"/>
  <c r="F21" i="1"/>
  <c r="F22" i="1"/>
  <c r="F23" i="1"/>
  <c r="F24" i="1"/>
  <c r="F30" i="1"/>
  <c r="F32" i="1"/>
  <c r="F33" i="1"/>
  <c r="F34" i="1"/>
  <c r="F36" i="1"/>
  <c r="F37" i="1"/>
  <c r="F38" i="1"/>
  <c r="F40" i="1"/>
  <c r="F41" i="1"/>
  <c r="F42" i="1"/>
  <c r="F43" i="1"/>
  <c r="F45" i="1"/>
  <c r="F46" i="1"/>
  <c r="F47" i="1"/>
  <c r="F48" i="1"/>
  <c r="F49" i="1"/>
  <c r="F51" i="1"/>
  <c r="F52" i="1"/>
  <c r="F53" i="1"/>
  <c r="F57" i="1"/>
  <c r="F58" i="1"/>
  <c r="F59" i="1"/>
  <c r="F64" i="1"/>
  <c r="F65" i="1"/>
  <c r="F66" i="1"/>
  <c r="F67" i="1"/>
  <c r="F68" i="1"/>
  <c r="F69" i="1"/>
  <c r="F72" i="1"/>
  <c r="F73" i="1"/>
  <c r="F74" i="1"/>
  <c r="F75" i="1"/>
  <c r="F78" i="1"/>
  <c r="F79" i="1"/>
  <c r="F80" i="1"/>
  <c r="F81" i="1"/>
  <c r="F82" i="1"/>
  <c r="F83" i="1"/>
  <c r="F85" i="1"/>
  <c r="F86" i="1"/>
  <c r="F87" i="1"/>
  <c r="F89" i="1"/>
  <c r="F6" i="1"/>
  <c r="D7" i="1"/>
  <c r="G7" i="1" s="1"/>
  <c r="D8" i="1"/>
  <c r="G8" i="1" s="1"/>
  <c r="D10" i="1"/>
  <c r="G10" i="1" s="1"/>
  <c r="D11" i="1"/>
  <c r="G11" i="1" s="1"/>
  <c r="D13" i="1"/>
  <c r="G13" i="1" s="1"/>
  <c r="D14" i="1"/>
  <c r="G14" i="1" s="1"/>
  <c r="D15" i="1"/>
  <c r="G15" i="1" s="1"/>
  <c r="D16" i="1"/>
  <c r="G16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30" i="1"/>
  <c r="G30" i="1" s="1"/>
  <c r="D32" i="1"/>
  <c r="G32" i="1" s="1"/>
  <c r="D33" i="1"/>
  <c r="G33" i="1" s="1"/>
  <c r="D34" i="1"/>
  <c r="G34" i="1" s="1"/>
  <c r="D36" i="1"/>
  <c r="G36" i="1" s="1"/>
  <c r="D37" i="1"/>
  <c r="G37" i="1" s="1"/>
  <c r="D38" i="1"/>
  <c r="G38" i="1" s="1"/>
  <c r="D40" i="1"/>
  <c r="G40" i="1" s="1"/>
  <c r="D41" i="1"/>
  <c r="G41" i="1" s="1"/>
  <c r="D42" i="1"/>
  <c r="G42" i="1" s="1"/>
  <c r="D43" i="1"/>
  <c r="G43" i="1" s="1"/>
  <c r="D45" i="1"/>
  <c r="G45" i="1" s="1"/>
  <c r="D46" i="1"/>
  <c r="G46" i="1" s="1"/>
  <c r="D47" i="1"/>
  <c r="G47" i="1" s="1"/>
  <c r="D48" i="1"/>
  <c r="G48" i="1" s="1"/>
  <c r="D49" i="1"/>
  <c r="G49" i="1" s="1"/>
  <c r="D51" i="1"/>
  <c r="G51" i="1" s="1"/>
  <c r="D52" i="1"/>
  <c r="G52" i="1" s="1"/>
  <c r="D53" i="1"/>
  <c r="G53" i="1" s="1"/>
  <c r="D57" i="1"/>
  <c r="G57" i="1" s="1"/>
  <c r="D58" i="1"/>
  <c r="G58" i="1" s="1"/>
  <c r="D59" i="1"/>
  <c r="G59" i="1" s="1"/>
  <c r="D65" i="1"/>
  <c r="G65" i="1" s="1"/>
  <c r="D66" i="1"/>
  <c r="G66" i="1" s="1"/>
  <c r="D67" i="1"/>
  <c r="G67" i="1" s="1"/>
  <c r="D68" i="1"/>
  <c r="G68" i="1" s="1"/>
  <c r="D69" i="1"/>
  <c r="G69" i="1" s="1"/>
  <c r="D72" i="1"/>
  <c r="G72" i="1" s="1"/>
  <c r="D73" i="1"/>
  <c r="G73" i="1" s="1"/>
  <c r="D74" i="1"/>
  <c r="G74" i="1" s="1"/>
  <c r="D75" i="1"/>
  <c r="G75" i="1" s="1"/>
  <c r="D79" i="1"/>
  <c r="G79" i="1" s="1"/>
  <c r="D80" i="1"/>
  <c r="G80" i="1" s="1"/>
  <c r="D81" i="1"/>
  <c r="G81" i="1" s="1"/>
  <c r="D85" i="1"/>
  <c r="G85" i="1" s="1"/>
  <c r="D86" i="1"/>
  <c r="G86" i="1" s="1"/>
  <c r="D87" i="1"/>
  <c r="G87" i="1" s="1"/>
  <c r="D6" i="1"/>
  <c r="G6" i="1" s="1"/>
  <c r="E62" i="1"/>
  <c r="F62" i="1" s="1"/>
  <c r="B64" i="1"/>
  <c r="D64" i="1" s="1"/>
  <c r="G64" i="1" s="1"/>
  <c r="E50" i="1"/>
  <c r="D50" i="1" s="1"/>
  <c r="G50" i="1" s="1"/>
  <c r="E44" i="1"/>
  <c r="D44" i="1" s="1"/>
  <c r="G44" i="1" s="1"/>
  <c r="E39" i="1"/>
  <c r="D39" i="1" s="1"/>
  <c r="G39" i="1" s="1"/>
  <c r="E35" i="1"/>
  <c r="D35" i="1" s="1"/>
  <c r="G35" i="1" s="1"/>
  <c r="E25" i="1"/>
  <c r="D25" i="1" s="1"/>
  <c r="G25" i="1" s="1"/>
  <c r="E31" i="1"/>
  <c r="D31" i="1" s="1"/>
  <c r="G31" i="1" s="1"/>
  <c r="E29" i="1"/>
  <c r="D29" i="1" s="1"/>
  <c r="G29" i="1" s="1"/>
  <c r="E28" i="1"/>
  <c r="D28" i="1" s="1"/>
  <c r="G28" i="1" s="1"/>
  <c r="E27" i="1"/>
  <c r="D27" i="1" s="1"/>
  <c r="G27" i="1" s="1"/>
  <c r="E26" i="1"/>
  <c r="D26" i="1" s="1"/>
  <c r="G26" i="1" s="1"/>
  <c r="E55" i="1"/>
  <c r="D55" i="1" s="1"/>
  <c r="G55" i="1" s="1"/>
  <c r="C54" i="1"/>
  <c r="C55" i="1"/>
  <c r="E54" i="1"/>
  <c r="F54" i="1" s="1"/>
  <c r="E63" i="1"/>
  <c r="D63" i="1" s="1"/>
  <c r="G63" i="1" s="1"/>
  <c r="E56" i="1"/>
  <c r="D56" i="1" s="1"/>
  <c r="G56" i="1" s="1"/>
  <c r="B60" i="1"/>
  <c r="E60" i="1" s="1"/>
  <c r="C52" i="1"/>
  <c r="B88" i="1"/>
  <c r="C88" i="1" s="1"/>
  <c r="B89" i="1"/>
  <c r="D89" i="1" s="1"/>
  <c r="G89" i="1" s="1"/>
  <c r="E90" i="1"/>
  <c r="F90" i="1" s="1"/>
  <c r="C67" i="1"/>
  <c r="C68" i="1"/>
  <c r="C69" i="1"/>
  <c r="C73" i="1"/>
  <c r="C74" i="1"/>
  <c r="C66" i="1"/>
  <c r="C76" i="1"/>
  <c r="C79" i="1"/>
  <c r="C80" i="1"/>
  <c r="C81" i="1"/>
  <c r="C85" i="1"/>
  <c r="C86" i="1"/>
  <c r="C87" i="1"/>
  <c r="C90" i="1"/>
  <c r="C50" i="1"/>
  <c r="C7" i="1"/>
  <c r="C9" i="1"/>
  <c r="C10" i="1"/>
  <c r="C11" i="1"/>
  <c r="C13" i="1"/>
  <c r="C15" i="1"/>
  <c r="C16" i="1"/>
  <c r="C17" i="1"/>
  <c r="C18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6" i="1"/>
  <c r="C39" i="1"/>
  <c r="C37" i="1"/>
  <c r="C38" i="1"/>
  <c r="C40" i="1"/>
  <c r="C41" i="1"/>
  <c r="C42" i="1"/>
  <c r="C43" i="1"/>
  <c r="C44" i="1"/>
  <c r="C45" i="1"/>
  <c r="C46" i="1"/>
  <c r="C47" i="1"/>
  <c r="C48" i="1"/>
  <c r="C49" i="1"/>
  <c r="C51" i="1"/>
  <c r="C58" i="1"/>
  <c r="C57" i="1"/>
  <c r="C62" i="1"/>
  <c r="C63" i="1"/>
  <c r="C56" i="1"/>
  <c r="C59" i="1"/>
  <c r="C6" i="1"/>
  <c r="E17" i="1"/>
  <c r="F17" i="1" s="1"/>
  <c r="E9" i="1"/>
  <c r="F9" i="1" s="1"/>
  <c r="H3" i="1"/>
  <c r="H4" i="1" s="1"/>
  <c r="D61" i="1"/>
  <c r="G61" i="1" s="1"/>
  <c r="F25" i="1"/>
  <c r="F26" i="1"/>
  <c r="F63" i="1"/>
  <c r="F31" i="1"/>
  <c r="D83" i="1"/>
  <c r="G83" i="1" s="1"/>
  <c r="I3" i="1"/>
  <c r="J3" i="1" s="1"/>
  <c r="J4" i="1" s="1"/>
  <c r="D54" i="1"/>
  <c r="G54" i="1" s="1"/>
  <c r="B78" i="1"/>
  <c r="C78" i="1" s="1"/>
  <c r="E84" i="1"/>
  <c r="F84" i="1" s="1"/>
  <c r="D90" i="1"/>
  <c r="C84" i="1"/>
  <c r="C77" i="1"/>
  <c r="D84" i="1"/>
  <c r="G84" i="1" s="1"/>
  <c r="F28" i="1" l="1"/>
  <c r="F27" i="1"/>
  <c r="C60" i="1"/>
  <c r="D9" i="1"/>
  <c r="G9" i="1" s="1"/>
  <c r="K3" i="1"/>
  <c r="J2" i="1"/>
  <c r="F29" i="1"/>
  <c r="C89" i="1"/>
  <c r="D17" i="1"/>
  <c r="G17" i="1" s="1"/>
  <c r="I4" i="1"/>
  <c r="F35" i="1"/>
  <c r="F44" i="1"/>
  <c r="D70" i="1"/>
  <c r="G70" i="1" s="1"/>
  <c r="C64" i="1"/>
  <c r="F55" i="1"/>
  <c r="E88" i="1"/>
  <c r="F88" i="1" s="1"/>
  <c r="I2" i="1"/>
  <c r="F39" i="1"/>
  <c r="D78" i="1"/>
  <c r="G78" i="1" s="1"/>
  <c r="E76" i="1"/>
  <c r="F76" i="1" s="1"/>
  <c r="F50" i="1"/>
  <c r="D62" i="1"/>
  <c r="G62" i="1" s="1"/>
  <c r="D77" i="1"/>
  <c r="G77" i="1" s="1"/>
  <c r="F77" i="1"/>
  <c r="D60" i="1"/>
  <c r="G60" i="1" s="1"/>
  <c r="F60" i="1"/>
  <c r="C83" i="1"/>
  <c r="B82" i="1"/>
  <c r="F56" i="1"/>
  <c r="H2" i="1"/>
  <c r="D76" i="1" l="1"/>
  <c r="G76" i="1" s="1"/>
  <c r="D88" i="1"/>
  <c r="G88" i="1" s="1"/>
  <c r="K4" i="1"/>
  <c r="L3" i="1"/>
  <c r="K2" i="1"/>
  <c r="D82" i="1"/>
  <c r="G82" i="1" s="1"/>
  <c r="C82" i="1"/>
  <c r="L2" i="1" l="1"/>
  <c r="L4" i="1"/>
  <c r="M3" i="1"/>
  <c r="N3" i="1" l="1"/>
  <c r="M2" i="1"/>
  <c r="M4" i="1"/>
  <c r="N4" i="1" l="1"/>
  <c r="N2" i="1"/>
  <c r="O3" i="1"/>
  <c r="P3" i="1" l="1"/>
  <c r="O2" i="1"/>
  <c r="O4" i="1"/>
  <c r="P2" i="1" l="1"/>
  <c r="Q3" i="1"/>
  <c r="P4" i="1"/>
  <c r="R3" i="1" l="1"/>
  <c r="Q2" i="1"/>
  <c r="Q4" i="1"/>
  <c r="R4" i="1" l="1"/>
  <c r="R2" i="1"/>
  <c r="S3" i="1"/>
  <c r="S4" i="1" l="1"/>
  <c r="S2" i="1"/>
  <c r="T3" i="1"/>
  <c r="T4" i="1" l="1"/>
  <c r="T2" i="1"/>
  <c r="U3" i="1"/>
  <c r="V3" i="1" l="1"/>
  <c r="U2" i="1"/>
  <c r="U4" i="1"/>
  <c r="V4" i="1" l="1"/>
  <c r="W3" i="1"/>
  <c r="V2" i="1"/>
  <c r="X3" i="1" l="1"/>
  <c r="W4" i="1"/>
  <c r="W2" i="1"/>
  <c r="X2" i="1" l="1"/>
  <c r="X4" i="1"/>
  <c r="Y3" i="1"/>
  <c r="Z3" i="1" l="1"/>
  <c r="Y4" i="1"/>
  <c r="Y2" i="1"/>
  <c r="Z4" i="1" l="1"/>
  <c r="Z2" i="1"/>
  <c r="AA3" i="1"/>
  <c r="AA2" i="1" l="1"/>
  <c r="AB3" i="1"/>
  <c r="AA4" i="1"/>
  <c r="AB2" i="1" l="1"/>
  <c r="AC3" i="1"/>
  <c r="AB4" i="1"/>
  <c r="AC4" i="1" l="1"/>
  <c r="AD3" i="1"/>
  <c r="AC2" i="1"/>
  <c r="AE3" i="1" l="1"/>
  <c r="AD2" i="1"/>
  <c r="AD4" i="1"/>
  <c r="AE2" i="1" l="1"/>
  <c r="AF3" i="1"/>
  <c r="AE4" i="1"/>
  <c r="AF2" i="1" l="1"/>
  <c r="AG3" i="1"/>
  <c r="AF4" i="1"/>
  <c r="AH3" i="1" l="1"/>
  <c r="AG2" i="1"/>
  <c r="AG4" i="1"/>
  <c r="AI3" i="1" l="1"/>
  <c r="AH4" i="1"/>
  <c r="AH2" i="1"/>
  <c r="AI4" i="1" l="1"/>
  <c r="AI2" i="1"/>
  <c r="AJ3" i="1"/>
  <c r="AK3" i="1" l="1"/>
  <c r="AJ4" i="1"/>
  <c r="AJ2" i="1"/>
  <c r="AL3" i="1" l="1"/>
  <c r="AK2" i="1"/>
  <c r="AK4" i="1"/>
  <c r="AM3" i="1" l="1"/>
  <c r="AL2" i="1"/>
  <c r="AL4" i="1"/>
  <c r="AM4" i="1" l="1"/>
  <c r="AM2" i="1"/>
  <c r="AN3" i="1"/>
  <c r="AN2" i="1" l="1"/>
  <c r="AO3" i="1"/>
  <c r="AN4" i="1"/>
  <c r="AO4" i="1" l="1"/>
  <c r="AP3" i="1"/>
  <c r="AO2" i="1"/>
  <c r="AQ3" i="1" l="1"/>
  <c r="AP2" i="1"/>
  <c r="AP4" i="1"/>
  <c r="AQ4" i="1" l="1"/>
  <c r="AR3" i="1"/>
  <c r="AQ2" i="1"/>
  <c r="AR2" i="1" l="1"/>
  <c r="AS3" i="1"/>
  <c r="AR4" i="1"/>
  <c r="AS2" i="1" l="1"/>
  <c r="AS4" i="1"/>
  <c r="AT3" i="1"/>
  <c r="AU3" i="1" l="1"/>
  <c r="AT4" i="1"/>
  <c r="AT2" i="1"/>
  <c r="AU4" i="1" l="1"/>
  <c r="AV3" i="1"/>
  <c r="AU2" i="1"/>
  <c r="AV2" i="1" l="1"/>
  <c r="AV4" i="1"/>
  <c r="AW3" i="1"/>
  <c r="AX3" i="1" l="1"/>
  <c r="AW2" i="1"/>
  <c r="AW4" i="1"/>
  <c r="AY3" i="1" l="1"/>
  <c r="AX4" i="1"/>
  <c r="AX2" i="1"/>
  <c r="AY2" i="1" l="1"/>
  <c r="AZ3" i="1"/>
  <c r="AY4" i="1"/>
  <c r="AZ2" i="1" l="1"/>
  <c r="AZ4" i="1"/>
  <c r="BA3" i="1"/>
  <c r="BA4" i="1" l="1"/>
  <c r="BB3" i="1"/>
  <c r="BA2" i="1"/>
  <c r="BB4" i="1" l="1"/>
  <c r="BB2" i="1"/>
  <c r="BC3" i="1"/>
  <c r="BC4" i="1" l="1"/>
  <c r="BD3" i="1"/>
  <c r="BC2" i="1"/>
  <c r="BD2" i="1" l="1"/>
  <c r="BD4" i="1"/>
  <c r="BE3" i="1"/>
  <c r="BF3" i="1" l="1"/>
  <c r="BE2" i="1"/>
  <c r="BE4" i="1"/>
  <c r="BG3" i="1" l="1"/>
  <c r="BF2" i="1"/>
  <c r="BF4" i="1"/>
  <c r="BG2" i="1" l="1"/>
  <c r="BH3" i="1"/>
  <c r="BG4" i="1"/>
  <c r="BH4" i="1" l="1"/>
  <c r="BH2" i="1"/>
  <c r="BI3" i="1"/>
  <c r="BI4" i="1" l="1"/>
  <c r="BJ3" i="1"/>
  <c r="BI2" i="1"/>
  <c r="BK3" i="1" l="1"/>
  <c r="BJ4" i="1"/>
  <c r="BJ2" i="1"/>
  <c r="BK4" i="1" l="1"/>
  <c r="BK2" i="1"/>
  <c r="BL3" i="1"/>
  <c r="BL2" i="1" l="1"/>
  <c r="BL4" i="1"/>
  <c r="BM3" i="1"/>
  <c r="BM4" i="1" l="1"/>
  <c r="BN3" i="1"/>
  <c r="BM2" i="1"/>
  <c r="BN2" i="1" l="1"/>
  <c r="BN4" i="1"/>
  <c r="BO3" i="1"/>
  <c r="BO2" i="1" l="1"/>
  <c r="BO4" i="1"/>
  <c r="BP3" i="1"/>
  <c r="BP2" i="1" l="1"/>
  <c r="BQ3" i="1"/>
  <c r="BP4" i="1"/>
  <c r="BR3" i="1" l="1"/>
  <c r="BQ2" i="1"/>
  <c r="BQ4" i="1"/>
  <c r="BR2" i="1" l="1"/>
  <c r="BS3" i="1"/>
  <c r="BR4" i="1"/>
  <c r="BS2" i="1" l="1"/>
  <c r="BS4" i="1"/>
</calcChain>
</file>

<file path=xl/sharedStrings.xml><?xml version="1.0" encoding="utf-8"?>
<sst xmlns="http://schemas.openxmlformats.org/spreadsheetml/2006/main" count="83" uniqueCount="74">
  <si>
    <t>Luonnossuunnittelu</t>
  </si>
  <si>
    <t>Tehtävä</t>
  </si>
  <si>
    <t>Alku</t>
  </si>
  <si>
    <t>Loppu</t>
  </si>
  <si>
    <t>vk</t>
  </si>
  <si>
    <t>pv</t>
  </si>
  <si>
    <t>Suunnitteluaikataulu</t>
  </si>
  <si>
    <t>Lisätutkimustarpeiden selvittäminen</t>
  </si>
  <si>
    <t xml:space="preserve">Asukaskysely </t>
  </si>
  <si>
    <t>Suunnitteluvaiheen työturvallisuusasiakirja</t>
  </si>
  <si>
    <t>Lisätutkimukset</t>
  </si>
  <si>
    <t>maastokartta (pihakartoitus) GEO</t>
  </si>
  <si>
    <t>valmis</t>
  </si>
  <si>
    <t>Rakennusvalvonnan ennakkopalaveri</t>
  </si>
  <si>
    <t>Pelastuslaitoksen palaveri</t>
  </si>
  <si>
    <t>museokäsittelyt</t>
  </si>
  <si>
    <t>Rakennusvalvonta tekninen neuvottelukunta</t>
  </si>
  <si>
    <t>Järjestelmäehdotukset RLVISA</t>
  </si>
  <si>
    <t>pohjarakenneluonnos GEO</t>
  </si>
  <si>
    <t>alustava pihasuunnitelma</t>
  </si>
  <si>
    <t>Tilatarpeet, rakennetyypit</t>
  </si>
  <si>
    <t>Järjestelmäkuvaukset RLVISA</t>
  </si>
  <si>
    <t>Arkkitehdin pohjat muille suunnittelijoille</t>
  </si>
  <si>
    <t>Lyijykynäpalaveri</t>
  </si>
  <si>
    <t>Perusratkaisun yhteensovitus</t>
  </si>
  <si>
    <t>Luonnokset rakennuttajan käytössä</t>
  </si>
  <si>
    <t xml:space="preserve">   Luonnosten kommentointi     </t>
  </si>
  <si>
    <t>Hankeselostus (toimikunnan aineisto valmis)</t>
  </si>
  <si>
    <t>Asukastilaisuus / luonnosten esittely</t>
  </si>
  <si>
    <t>Toteutussuunnittelu</t>
  </si>
  <si>
    <t>Julkisivuluonnokset erikoissuunnittelijoille</t>
  </si>
  <si>
    <t>Ennakkolausuntojen tilanteen tarkastus</t>
  </si>
  <si>
    <t>Kaupunkikuvaneuvottelukunta</t>
  </si>
  <si>
    <t>Alustava pintavesisuunnitelma</t>
  </si>
  <si>
    <t>Lvis kalusteet ja kojeet, lattiakaivot LVIS</t>
  </si>
  <si>
    <t>Lopulliset LVIA tiedot sähkösuunnittelijalla</t>
  </si>
  <si>
    <t>Pohjarakennesuunnitelma</t>
  </si>
  <si>
    <t>Rakennuslupa-asiakirjat</t>
  </si>
  <si>
    <t>Rakennuslupahakemus</t>
  </si>
  <si>
    <t>Kesto työpäivinä</t>
  </si>
  <si>
    <t>Hankesuunnitelman ja lähtötietojen tarkastus</t>
  </si>
  <si>
    <t>Järjestelmäehdotusten kommentointi</t>
  </si>
  <si>
    <t>Heka Mallikohde</t>
  </si>
  <si>
    <t>Arkkitehdin työpiirustuspohjat erikoissuunnittelijoille</t>
  </si>
  <si>
    <t>Suunnitelmat ristiinvertailua varten valmiit</t>
  </si>
  <si>
    <t>Suunnitelmien tarkistaminen</t>
  </si>
  <si>
    <t>Urakkarajaliite</t>
  </si>
  <si>
    <t>työturvallisuusasiakirja</t>
  </si>
  <si>
    <t>tarkastusasiakirja</t>
  </si>
  <si>
    <t>Yhteensovituspalaveri</t>
  </si>
  <si>
    <t>Työselostukset</t>
  </si>
  <si>
    <t>Suunnitelmien yhteensovitus</t>
  </si>
  <si>
    <t>Suunnitelmat rakennuttajan käytössä</t>
  </si>
  <si>
    <t>Rakennuttajan ja tilaajan kommentit suunnitelmiin</t>
  </si>
  <si>
    <t xml:space="preserve">Urakkalaskenta </t>
  </si>
  <si>
    <t>Hankintailmoitus (Hilma)</t>
  </si>
  <si>
    <t>Ennakkoilmoitus hankinnasta</t>
  </si>
  <si>
    <t xml:space="preserve">Investointipäätös Heka    </t>
  </si>
  <si>
    <t xml:space="preserve">Asukastilaisuus ennen ilmoitusta </t>
  </si>
  <si>
    <t>Ilmoitus asukkaille (-6kk ennen rakentamisen alkua)</t>
  </si>
  <si>
    <t xml:space="preserve">Rakentaminen (18kk)       </t>
  </si>
  <si>
    <t>Rakenne, LVI ja sähkösuunnittelun luonnossuunnitelmat</t>
  </si>
  <si>
    <t>Valmiit laskenta-asiakirjat projektipankissa</t>
  </si>
  <si>
    <t>Rakennusluvan käsittelyaika</t>
  </si>
  <si>
    <t>kesto viikkoa</t>
  </si>
  <si>
    <t>Suunnittelukokous ja kohdekierros</t>
  </si>
  <si>
    <t>Suunnittelukokous</t>
  </si>
  <si>
    <t xml:space="preserve">Suunnittelukokous </t>
  </si>
  <si>
    <t>Kustannuslaskenta luonnoksista, rakennusosa-arvio</t>
  </si>
  <si>
    <t>Rakenne, LVIA ja sähkö toteutussuunnitelmat</t>
  </si>
  <si>
    <t>Peruskorjauskohteen suunnitteluvaiheen malliaikataulu</t>
  </si>
  <si>
    <t>28250xxxx</t>
  </si>
  <si>
    <t xml:space="preserve">ATP:n esittely </t>
  </si>
  <si>
    <t>Urakoitsijan valinta ATP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</si>
</sst>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;@"/>
    <numFmt numFmtId="165" formatCode="0;\-0;;@"/>
    <numFmt numFmtId="166" formatCode="[$-40B]mmmm\ 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59999389629810485"/>
        </stop>
        <stop position="1">
          <color theme="0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 diagonalUp="1"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 style="thin">
        <color indexed="64"/>
      </diagonal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  <xf numFmtId="165" fontId="3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5" fontId="4" fillId="0" borderId="0" xfId="0" applyNumberFormat="1" applyFont="1" applyAlignment="1">
      <alignment horizontal="center" textRotation="90" wrapText="1" shrinkToFit="1"/>
    </xf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 applyAlignment="1">
      <alignment horizontal="center"/>
    </xf>
    <xf numFmtId="164" fontId="8" fillId="0" borderId="1" xfId="0" applyNumberFormat="1" applyFont="1" applyBorder="1" applyAlignment="1">
      <alignment horizontal="left" textRotation="90"/>
    </xf>
    <xf numFmtId="164" fontId="8" fillId="0" borderId="2" xfId="0" applyNumberFormat="1" applyFont="1" applyBorder="1" applyAlignment="1">
      <alignment horizontal="left" textRotation="90"/>
    </xf>
    <xf numFmtId="164" fontId="8" fillId="0" borderId="2" xfId="0" applyNumberFormat="1" applyFont="1" applyFill="1" applyBorder="1" applyAlignment="1">
      <alignment horizontal="left" textRotation="90"/>
    </xf>
    <xf numFmtId="164" fontId="8" fillId="0" borderId="3" xfId="0" applyNumberFormat="1" applyFont="1" applyBorder="1" applyAlignment="1">
      <alignment horizontal="left" textRotation="90"/>
    </xf>
    <xf numFmtId="0" fontId="9" fillId="0" borderId="4" xfId="0" applyNumberFormat="1" applyFont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0" fontId="0" fillId="0" borderId="6" xfId="0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2" borderId="4" xfId="0" applyFill="1" applyBorder="1"/>
    <xf numFmtId="0" fontId="9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165" fontId="0" fillId="0" borderId="4" xfId="0" applyNumberFormat="1" applyBorder="1" applyAlignment="1">
      <alignment horizontal="center"/>
    </xf>
    <xf numFmtId="165" fontId="3" fillId="0" borderId="4" xfId="0" applyNumberFormat="1" applyFont="1" applyBorder="1"/>
    <xf numFmtId="0" fontId="7" fillId="0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left" vertical="top" wrapText="1"/>
    </xf>
    <xf numFmtId="14" fontId="0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6" fillId="0" borderId="8" xfId="0" applyFont="1" applyBorder="1" applyAlignment="1">
      <alignment horizontal="left" vertical="top" wrapText="1"/>
    </xf>
    <xf numFmtId="14" fontId="16" fillId="0" borderId="4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8" xfId="0" applyBorder="1"/>
    <xf numFmtId="0" fontId="12" fillId="0" borderId="8" xfId="0" applyFont="1" applyBorder="1"/>
    <xf numFmtId="0" fontId="17" fillId="0" borderId="8" xfId="0" applyFont="1" applyBorder="1"/>
    <xf numFmtId="0" fontId="16" fillId="0" borderId="8" xfId="0" applyFont="1" applyBorder="1"/>
    <xf numFmtId="14" fontId="7" fillId="0" borderId="4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left"/>
    </xf>
    <xf numFmtId="14" fontId="18" fillId="0" borderId="4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left" textRotation="90"/>
    </xf>
    <xf numFmtId="0" fontId="0" fillId="5" borderId="4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6" borderId="4" xfId="0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0" fillId="3" borderId="4" xfId="0" applyFill="1" applyBorder="1"/>
    <xf numFmtId="0" fontId="20" fillId="0" borderId="0" xfId="0" applyFont="1" applyBorder="1" applyAlignment="1">
      <alignment horizontal="left" vertical="top" wrapText="1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/>
    <xf numFmtId="0" fontId="7" fillId="0" borderId="0" xfId="0" applyFont="1" applyFill="1" applyBorder="1" applyAlignment="1">
      <alignment horizontal="center"/>
    </xf>
    <xf numFmtId="166" fontId="5" fillId="0" borderId="0" xfId="0" applyNumberFormat="1" applyFont="1" applyBorder="1"/>
    <xf numFmtId="166" fontId="0" fillId="0" borderId="0" xfId="0" applyNumberFormat="1" applyBorder="1"/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2" fillId="0" borderId="8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1629833</xdr:colOff>
      <xdr:row>1</xdr:row>
      <xdr:rowOff>756185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918"/>
          <a:ext cx="1629833" cy="756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0"/>
  <sheetViews>
    <sheetView tabSelected="1" view="pageBreakPreview" zoomScale="90" zoomScaleNormal="90" zoomScaleSheetLayoutView="90" workbookViewId="0">
      <pane ySplit="4" topLeftCell="A62" activePane="bottomLeft" state="frozen"/>
      <selection pane="bottomLeft" activeCell="E85" sqref="E85"/>
    </sheetView>
  </sheetViews>
  <sheetFormatPr defaultRowHeight="15" customHeight="1" x14ac:dyDescent="0.25"/>
  <cols>
    <col min="1" max="1" width="50.28515625" style="3" customWidth="1"/>
    <col min="2" max="2" width="13" bestFit="1" customWidth="1"/>
    <col min="3" max="3" width="5.7109375" style="4" customWidth="1"/>
    <col min="4" max="4" width="4.7109375" style="5" customWidth="1"/>
    <col min="5" max="5" width="13" bestFit="1" customWidth="1"/>
    <col min="6" max="6" width="5.7109375" style="4" customWidth="1"/>
    <col min="7" max="7" width="4.7109375" style="12" customWidth="1"/>
    <col min="8" max="24" width="2.85546875" style="2" customWidth="1"/>
    <col min="25" max="26" width="2.85546875" style="6" customWidth="1"/>
    <col min="27" max="28" width="2.85546875" style="7" customWidth="1"/>
    <col min="29" max="93" width="2.85546875" customWidth="1"/>
  </cols>
  <sheetData>
    <row r="1" spans="1:81" s="83" customFormat="1" ht="14.25" customHeight="1" x14ac:dyDescent="0.25">
      <c r="A1" s="82"/>
      <c r="B1" s="83" t="s">
        <v>70</v>
      </c>
      <c r="C1" s="84"/>
      <c r="D1" s="85"/>
      <c r="F1" s="84"/>
      <c r="G1" s="86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  <c r="Z1" s="90"/>
      <c r="AA1" s="90"/>
      <c r="AB1" s="90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7"/>
      <c r="BU1" s="87"/>
      <c r="BV1" s="87"/>
      <c r="BW1" s="87"/>
      <c r="BX1" s="87"/>
      <c r="BY1" s="87"/>
      <c r="BZ1" s="88"/>
      <c r="CA1" s="88"/>
      <c r="CB1" s="88"/>
      <c r="CC1" s="88"/>
    </row>
    <row r="2" spans="1:81" ht="60.75" customHeight="1" x14ac:dyDescent="0.25">
      <c r="H2" s="71">
        <f>H3</f>
        <v>42436</v>
      </c>
      <c r="I2" s="71">
        <f t="shared" ref="I2:BS2" si="0">I3</f>
        <v>42443</v>
      </c>
      <c r="J2" s="71">
        <f t="shared" si="0"/>
        <v>42450</v>
      </c>
      <c r="K2" s="71">
        <f t="shared" si="0"/>
        <v>42457</v>
      </c>
      <c r="L2" s="71">
        <f t="shared" si="0"/>
        <v>42464</v>
      </c>
      <c r="M2" s="71">
        <f t="shared" si="0"/>
        <v>42471</v>
      </c>
      <c r="N2" s="71">
        <f t="shared" si="0"/>
        <v>42478</v>
      </c>
      <c r="O2" s="71">
        <f t="shared" si="0"/>
        <v>42485</v>
      </c>
      <c r="P2" s="71">
        <f t="shared" si="0"/>
        <v>42492</v>
      </c>
      <c r="Q2" s="71">
        <f t="shared" si="0"/>
        <v>42499</v>
      </c>
      <c r="R2" s="71">
        <f t="shared" si="0"/>
        <v>42506</v>
      </c>
      <c r="S2" s="71">
        <f t="shared" si="0"/>
        <v>42513</v>
      </c>
      <c r="T2" s="71">
        <f t="shared" si="0"/>
        <v>42520</v>
      </c>
      <c r="U2" s="71">
        <f t="shared" si="0"/>
        <v>42527</v>
      </c>
      <c r="V2" s="71">
        <f t="shared" si="0"/>
        <v>42534</v>
      </c>
      <c r="W2" s="71">
        <f t="shared" si="0"/>
        <v>42541</v>
      </c>
      <c r="X2" s="71">
        <f t="shared" si="0"/>
        <v>42548</v>
      </c>
      <c r="Y2" s="71">
        <f t="shared" si="0"/>
        <v>42555</v>
      </c>
      <c r="Z2" s="71">
        <f t="shared" si="0"/>
        <v>42562</v>
      </c>
      <c r="AA2" s="71">
        <f t="shared" si="0"/>
        <v>42569</v>
      </c>
      <c r="AB2" s="71">
        <f t="shared" si="0"/>
        <v>42576</v>
      </c>
      <c r="AC2" s="71">
        <f t="shared" si="0"/>
        <v>42583</v>
      </c>
      <c r="AD2" s="71">
        <f t="shared" si="0"/>
        <v>42590</v>
      </c>
      <c r="AE2" s="71">
        <f t="shared" si="0"/>
        <v>42597</v>
      </c>
      <c r="AF2" s="71">
        <f t="shared" si="0"/>
        <v>42604</v>
      </c>
      <c r="AG2" s="71">
        <f t="shared" si="0"/>
        <v>42611</v>
      </c>
      <c r="AH2" s="71">
        <f t="shared" si="0"/>
        <v>42618</v>
      </c>
      <c r="AI2" s="71">
        <f t="shared" si="0"/>
        <v>42625</v>
      </c>
      <c r="AJ2" s="71">
        <f t="shared" si="0"/>
        <v>42632</v>
      </c>
      <c r="AK2" s="71">
        <f t="shared" si="0"/>
        <v>42639</v>
      </c>
      <c r="AL2" s="71">
        <f t="shared" si="0"/>
        <v>42646</v>
      </c>
      <c r="AM2" s="71">
        <f t="shared" si="0"/>
        <v>42653</v>
      </c>
      <c r="AN2" s="71">
        <f t="shared" si="0"/>
        <v>42660</v>
      </c>
      <c r="AO2" s="71">
        <f t="shared" si="0"/>
        <v>42667</v>
      </c>
      <c r="AP2" s="71">
        <f t="shared" si="0"/>
        <v>42674</v>
      </c>
      <c r="AQ2" s="71">
        <f t="shared" si="0"/>
        <v>42681</v>
      </c>
      <c r="AR2" s="71">
        <f t="shared" si="0"/>
        <v>42688</v>
      </c>
      <c r="AS2" s="71">
        <f t="shared" si="0"/>
        <v>42695</v>
      </c>
      <c r="AT2" s="71">
        <f t="shared" si="0"/>
        <v>42702</v>
      </c>
      <c r="AU2" s="71">
        <f t="shared" si="0"/>
        <v>42709</v>
      </c>
      <c r="AV2" s="71">
        <f t="shared" si="0"/>
        <v>42716</v>
      </c>
      <c r="AW2" s="71">
        <f t="shared" si="0"/>
        <v>42723</v>
      </c>
      <c r="AX2" s="71">
        <f t="shared" si="0"/>
        <v>42730</v>
      </c>
      <c r="AY2" s="71">
        <f t="shared" si="0"/>
        <v>42737</v>
      </c>
      <c r="AZ2" s="71">
        <f t="shared" si="0"/>
        <v>42744</v>
      </c>
      <c r="BA2" s="71">
        <f t="shared" si="0"/>
        <v>42751</v>
      </c>
      <c r="BB2" s="71">
        <f t="shared" si="0"/>
        <v>42758</v>
      </c>
      <c r="BC2" s="71">
        <f t="shared" si="0"/>
        <v>42765</v>
      </c>
      <c r="BD2" s="71">
        <f t="shared" si="0"/>
        <v>42772</v>
      </c>
      <c r="BE2" s="71">
        <f t="shared" si="0"/>
        <v>42779</v>
      </c>
      <c r="BF2" s="71">
        <f t="shared" si="0"/>
        <v>42786</v>
      </c>
      <c r="BG2" s="71">
        <f t="shared" si="0"/>
        <v>42793</v>
      </c>
      <c r="BH2" s="71">
        <f t="shared" si="0"/>
        <v>42800</v>
      </c>
      <c r="BI2" s="71">
        <f t="shared" si="0"/>
        <v>42807</v>
      </c>
      <c r="BJ2" s="71">
        <f t="shared" si="0"/>
        <v>42814</v>
      </c>
      <c r="BK2" s="71">
        <f t="shared" si="0"/>
        <v>42821</v>
      </c>
      <c r="BL2" s="71">
        <f t="shared" si="0"/>
        <v>42828</v>
      </c>
      <c r="BM2" s="71">
        <f t="shared" si="0"/>
        <v>42835</v>
      </c>
      <c r="BN2" s="71">
        <f t="shared" si="0"/>
        <v>42842</v>
      </c>
      <c r="BO2" s="71">
        <f t="shared" si="0"/>
        <v>42849</v>
      </c>
      <c r="BP2" s="71">
        <f t="shared" si="0"/>
        <v>42856</v>
      </c>
      <c r="BQ2" s="71">
        <f t="shared" si="0"/>
        <v>42863</v>
      </c>
      <c r="BR2" s="71">
        <f t="shared" si="0"/>
        <v>42870</v>
      </c>
      <c r="BS2" s="71">
        <f t="shared" si="0"/>
        <v>42877</v>
      </c>
    </row>
    <row r="3" spans="1:81" ht="60.75" customHeight="1" x14ac:dyDescent="0.25">
      <c r="A3" s="79" t="s">
        <v>42</v>
      </c>
      <c r="B3" s="80" t="s">
        <v>71</v>
      </c>
      <c r="D3" s="8" t="s">
        <v>39</v>
      </c>
      <c r="E3" s="1"/>
      <c r="G3" s="8" t="s">
        <v>64</v>
      </c>
      <c r="H3" s="13">
        <f>B6</f>
        <v>42436</v>
      </c>
      <c r="I3" s="14">
        <f>H3+7</f>
        <v>42443</v>
      </c>
      <c r="J3" s="14">
        <f>I3+7</f>
        <v>42450</v>
      </c>
      <c r="K3" s="14">
        <f t="shared" ref="K3:Z3" si="1">J3+7</f>
        <v>42457</v>
      </c>
      <c r="L3" s="14">
        <f t="shared" si="1"/>
        <v>42464</v>
      </c>
      <c r="M3" s="14">
        <f t="shared" si="1"/>
        <v>42471</v>
      </c>
      <c r="N3" s="14">
        <f t="shared" si="1"/>
        <v>42478</v>
      </c>
      <c r="O3" s="14">
        <f t="shared" si="1"/>
        <v>42485</v>
      </c>
      <c r="P3" s="14">
        <f t="shared" si="1"/>
        <v>42492</v>
      </c>
      <c r="Q3" s="14">
        <f t="shared" si="1"/>
        <v>42499</v>
      </c>
      <c r="R3" s="14">
        <f t="shared" si="1"/>
        <v>42506</v>
      </c>
      <c r="S3" s="14">
        <f t="shared" si="1"/>
        <v>42513</v>
      </c>
      <c r="T3" s="14">
        <f t="shared" si="1"/>
        <v>42520</v>
      </c>
      <c r="U3" s="14">
        <f t="shared" si="1"/>
        <v>42527</v>
      </c>
      <c r="V3" s="14">
        <f t="shared" si="1"/>
        <v>42534</v>
      </c>
      <c r="W3" s="14">
        <f t="shared" si="1"/>
        <v>42541</v>
      </c>
      <c r="X3" s="14">
        <f t="shared" si="1"/>
        <v>42548</v>
      </c>
      <c r="Y3" s="15">
        <f t="shared" si="1"/>
        <v>42555</v>
      </c>
      <c r="Z3" s="15">
        <f t="shared" si="1"/>
        <v>42562</v>
      </c>
      <c r="AA3" s="15">
        <f t="shared" ref="AA3:AK3" si="2">Z3+7</f>
        <v>42569</v>
      </c>
      <c r="AB3" s="15">
        <f t="shared" si="2"/>
        <v>42576</v>
      </c>
      <c r="AC3" s="14">
        <f t="shared" si="2"/>
        <v>42583</v>
      </c>
      <c r="AD3" s="14">
        <f t="shared" si="2"/>
        <v>42590</v>
      </c>
      <c r="AE3" s="14">
        <f t="shared" si="2"/>
        <v>42597</v>
      </c>
      <c r="AF3" s="14">
        <f t="shared" si="2"/>
        <v>42604</v>
      </c>
      <c r="AG3" s="14">
        <f t="shared" si="2"/>
        <v>42611</v>
      </c>
      <c r="AH3" s="14">
        <f t="shared" si="2"/>
        <v>42618</v>
      </c>
      <c r="AI3" s="14">
        <f t="shared" si="2"/>
        <v>42625</v>
      </c>
      <c r="AJ3" s="14">
        <f t="shared" si="2"/>
        <v>42632</v>
      </c>
      <c r="AK3" s="14">
        <f t="shared" si="2"/>
        <v>42639</v>
      </c>
      <c r="AL3" s="14">
        <f t="shared" ref="AL3:AU3" si="3">AK3+7</f>
        <v>42646</v>
      </c>
      <c r="AM3" s="14">
        <f t="shared" si="3"/>
        <v>42653</v>
      </c>
      <c r="AN3" s="14">
        <f t="shared" si="3"/>
        <v>42660</v>
      </c>
      <c r="AO3" s="14">
        <f t="shared" si="3"/>
        <v>42667</v>
      </c>
      <c r="AP3" s="14">
        <f t="shared" si="3"/>
        <v>42674</v>
      </c>
      <c r="AQ3" s="14">
        <f t="shared" si="3"/>
        <v>42681</v>
      </c>
      <c r="AR3" s="14">
        <f t="shared" si="3"/>
        <v>42688</v>
      </c>
      <c r="AS3" s="14">
        <f t="shared" si="3"/>
        <v>42695</v>
      </c>
      <c r="AT3" s="14">
        <f t="shared" si="3"/>
        <v>42702</v>
      </c>
      <c r="AU3" s="14">
        <f t="shared" si="3"/>
        <v>42709</v>
      </c>
      <c r="AV3" s="14">
        <f t="shared" ref="AV3:BF3" si="4">AU3+7</f>
        <v>42716</v>
      </c>
      <c r="AW3" s="14">
        <f t="shared" si="4"/>
        <v>42723</v>
      </c>
      <c r="AX3" s="14">
        <f t="shared" si="4"/>
        <v>42730</v>
      </c>
      <c r="AY3" s="14">
        <f t="shared" si="4"/>
        <v>42737</v>
      </c>
      <c r="AZ3" s="14">
        <f t="shared" si="4"/>
        <v>42744</v>
      </c>
      <c r="BA3" s="14">
        <f t="shared" si="4"/>
        <v>42751</v>
      </c>
      <c r="BB3" s="14">
        <f t="shared" si="4"/>
        <v>42758</v>
      </c>
      <c r="BC3" s="14">
        <f t="shared" si="4"/>
        <v>42765</v>
      </c>
      <c r="BD3" s="14">
        <f t="shared" si="4"/>
        <v>42772</v>
      </c>
      <c r="BE3" s="14">
        <f t="shared" si="4"/>
        <v>42779</v>
      </c>
      <c r="BF3" s="14">
        <f t="shared" si="4"/>
        <v>42786</v>
      </c>
      <c r="BG3" s="14">
        <f t="shared" ref="BG3:BS3" si="5">BF3+7</f>
        <v>42793</v>
      </c>
      <c r="BH3" s="14">
        <f t="shared" si="5"/>
        <v>42800</v>
      </c>
      <c r="BI3" s="14">
        <f t="shared" si="5"/>
        <v>42807</v>
      </c>
      <c r="BJ3" s="14">
        <f t="shared" si="5"/>
        <v>42814</v>
      </c>
      <c r="BK3" s="14">
        <f t="shared" si="5"/>
        <v>42821</v>
      </c>
      <c r="BL3" s="14">
        <f t="shared" si="5"/>
        <v>42828</v>
      </c>
      <c r="BM3" s="14">
        <f t="shared" si="5"/>
        <v>42835</v>
      </c>
      <c r="BN3" s="14">
        <f t="shared" si="5"/>
        <v>42842</v>
      </c>
      <c r="BO3" s="14">
        <f t="shared" si="5"/>
        <v>42849</v>
      </c>
      <c r="BP3" s="14">
        <f t="shared" si="5"/>
        <v>42856</v>
      </c>
      <c r="BQ3" s="14">
        <f t="shared" si="5"/>
        <v>42863</v>
      </c>
      <c r="BR3" s="14">
        <f t="shared" si="5"/>
        <v>42870</v>
      </c>
      <c r="BS3" s="16">
        <f t="shared" si="5"/>
        <v>42877</v>
      </c>
    </row>
    <row r="4" spans="1:81" s="10" customFormat="1" ht="15" customHeight="1" x14ac:dyDescent="0.2">
      <c r="A4" s="34" t="s">
        <v>1</v>
      </c>
      <c r="B4" s="35" t="s">
        <v>2</v>
      </c>
      <c r="C4" s="36" t="s">
        <v>4</v>
      </c>
      <c r="D4" s="37" t="s">
        <v>5</v>
      </c>
      <c r="E4" s="35" t="s">
        <v>3</v>
      </c>
      <c r="F4" s="36" t="s">
        <v>4</v>
      </c>
      <c r="G4" s="38" t="s">
        <v>4</v>
      </c>
      <c r="H4" s="31">
        <f>WEEKNUM(H3,2)-1</f>
        <v>10</v>
      </c>
      <c r="I4" s="17">
        <f t="shared" ref="I4:AQ4" si="6">WEEKNUM(I3,2)-1</f>
        <v>11</v>
      </c>
      <c r="J4" s="17">
        <f t="shared" si="6"/>
        <v>12</v>
      </c>
      <c r="K4" s="17">
        <f t="shared" si="6"/>
        <v>13</v>
      </c>
      <c r="L4" s="17">
        <f t="shared" si="6"/>
        <v>14</v>
      </c>
      <c r="M4" s="17">
        <f t="shared" si="6"/>
        <v>15</v>
      </c>
      <c r="N4" s="17">
        <f t="shared" si="6"/>
        <v>16</v>
      </c>
      <c r="O4" s="17">
        <f t="shared" si="6"/>
        <v>17</v>
      </c>
      <c r="P4" s="17">
        <f t="shared" si="6"/>
        <v>18</v>
      </c>
      <c r="Q4" s="17">
        <f t="shared" si="6"/>
        <v>19</v>
      </c>
      <c r="R4" s="17">
        <f t="shared" si="6"/>
        <v>20</v>
      </c>
      <c r="S4" s="17">
        <f t="shared" si="6"/>
        <v>21</v>
      </c>
      <c r="T4" s="17">
        <f t="shared" si="6"/>
        <v>22</v>
      </c>
      <c r="U4" s="17">
        <f t="shared" si="6"/>
        <v>23</v>
      </c>
      <c r="V4" s="17">
        <f t="shared" si="6"/>
        <v>24</v>
      </c>
      <c r="W4" s="17">
        <f t="shared" si="6"/>
        <v>25</v>
      </c>
      <c r="X4" s="17">
        <f t="shared" si="6"/>
        <v>26</v>
      </c>
      <c r="Y4" s="18">
        <f t="shared" si="6"/>
        <v>27</v>
      </c>
      <c r="Z4" s="18">
        <f t="shared" si="6"/>
        <v>28</v>
      </c>
      <c r="AA4" s="18">
        <f t="shared" si="6"/>
        <v>29</v>
      </c>
      <c r="AB4" s="18">
        <f t="shared" si="6"/>
        <v>30</v>
      </c>
      <c r="AC4" s="17">
        <f t="shared" si="6"/>
        <v>31</v>
      </c>
      <c r="AD4" s="17">
        <f t="shared" si="6"/>
        <v>32</v>
      </c>
      <c r="AE4" s="17">
        <f t="shared" si="6"/>
        <v>33</v>
      </c>
      <c r="AF4" s="17">
        <f t="shared" si="6"/>
        <v>34</v>
      </c>
      <c r="AG4" s="17">
        <f t="shared" si="6"/>
        <v>35</v>
      </c>
      <c r="AH4" s="17">
        <f t="shared" si="6"/>
        <v>36</v>
      </c>
      <c r="AI4" s="17">
        <f t="shared" si="6"/>
        <v>37</v>
      </c>
      <c r="AJ4" s="17">
        <f t="shared" si="6"/>
        <v>38</v>
      </c>
      <c r="AK4" s="17">
        <f t="shared" si="6"/>
        <v>39</v>
      </c>
      <c r="AL4" s="17">
        <f t="shared" si="6"/>
        <v>40</v>
      </c>
      <c r="AM4" s="17">
        <f t="shared" si="6"/>
        <v>41</v>
      </c>
      <c r="AN4" s="17">
        <f t="shared" si="6"/>
        <v>42</v>
      </c>
      <c r="AO4" s="17">
        <f t="shared" si="6"/>
        <v>43</v>
      </c>
      <c r="AP4" s="17">
        <f t="shared" si="6"/>
        <v>44</v>
      </c>
      <c r="AQ4" s="17">
        <f t="shared" si="6"/>
        <v>45</v>
      </c>
      <c r="AR4" s="17">
        <f>WEEKNUM(AR3,2)-1</f>
        <v>46</v>
      </c>
      <c r="AS4" s="17">
        <f>WEEKNUM(AS3,2)-1</f>
        <v>47</v>
      </c>
      <c r="AT4" s="17">
        <f>WEEKNUM(AT3,2)-1</f>
        <v>48</v>
      </c>
      <c r="AU4" s="17">
        <f>WEEKNUM(AU3,2)-1</f>
        <v>49</v>
      </c>
      <c r="AV4" s="17">
        <f t="shared" ref="AV4:BF4" si="7">WEEKNUM(AV3,2)-1</f>
        <v>50</v>
      </c>
      <c r="AW4" s="17">
        <f t="shared" si="7"/>
        <v>51</v>
      </c>
      <c r="AX4" s="17">
        <f t="shared" si="7"/>
        <v>52</v>
      </c>
      <c r="AY4" s="17">
        <f t="shared" si="7"/>
        <v>1</v>
      </c>
      <c r="AZ4" s="17">
        <f t="shared" si="7"/>
        <v>2</v>
      </c>
      <c r="BA4" s="17">
        <f t="shared" si="7"/>
        <v>3</v>
      </c>
      <c r="BB4" s="17">
        <f t="shared" si="7"/>
        <v>4</v>
      </c>
      <c r="BC4" s="17">
        <f t="shared" si="7"/>
        <v>5</v>
      </c>
      <c r="BD4" s="17">
        <f t="shared" si="7"/>
        <v>6</v>
      </c>
      <c r="BE4" s="17">
        <f t="shared" si="7"/>
        <v>7</v>
      </c>
      <c r="BF4" s="17">
        <f t="shared" si="7"/>
        <v>8</v>
      </c>
      <c r="BG4" s="17">
        <f t="shared" ref="BG4:BS4" si="8">WEEKNUM(BG3,2)-1</f>
        <v>9</v>
      </c>
      <c r="BH4" s="17">
        <f t="shared" si="8"/>
        <v>10</v>
      </c>
      <c r="BI4" s="17">
        <f t="shared" si="8"/>
        <v>11</v>
      </c>
      <c r="BJ4" s="17">
        <f t="shared" si="8"/>
        <v>12</v>
      </c>
      <c r="BK4" s="17">
        <f t="shared" si="8"/>
        <v>13</v>
      </c>
      <c r="BL4" s="17">
        <f t="shared" si="8"/>
        <v>14</v>
      </c>
      <c r="BM4" s="17">
        <f t="shared" si="8"/>
        <v>15</v>
      </c>
      <c r="BN4" s="17">
        <f t="shared" si="8"/>
        <v>16</v>
      </c>
      <c r="BO4" s="17">
        <f t="shared" si="8"/>
        <v>17</v>
      </c>
      <c r="BP4" s="17">
        <f t="shared" si="8"/>
        <v>18</v>
      </c>
      <c r="BQ4" s="17">
        <f t="shared" si="8"/>
        <v>19</v>
      </c>
      <c r="BR4" s="17">
        <f t="shared" si="8"/>
        <v>20</v>
      </c>
      <c r="BS4" s="19">
        <f t="shared" si="8"/>
        <v>21</v>
      </c>
      <c r="BT4" s="11"/>
    </row>
    <row r="5" spans="1:81" ht="15" customHeight="1" x14ac:dyDescent="0.25">
      <c r="A5" s="39"/>
      <c r="B5" s="23"/>
      <c r="C5" s="40"/>
      <c r="D5" s="41"/>
      <c r="E5" s="23"/>
      <c r="F5" s="40"/>
      <c r="G5" s="42"/>
      <c r="H5" s="3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21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4"/>
    </row>
    <row r="6" spans="1:81" ht="15" customHeight="1" x14ac:dyDescent="0.25">
      <c r="A6" s="43" t="s">
        <v>0</v>
      </c>
      <c r="B6" s="44">
        <v>42436</v>
      </c>
      <c r="C6" s="45">
        <f>WEEKNUM(B6,2)-1</f>
        <v>10</v>
      </c>
      <c r="D6" s="46">
        <f>IF(NETWORKDAYS(B6,E6)&lt;0,0,NETWORKDAYS(B6,E6))</f>
        <v>62</v>
      </c>
      <c r="E6" s="47">
        <v>42521</v>
      </c>
      <c r="F6" s="45">
        <f>WEEKNUM(E6,2)-1</f>
        <v>22</v>
      </c>
      <c r="G6" s="48">
        <f>IF(D6/5&lt;0.8,0,D6/5)</f>
        <v>12.4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20"/>
      <c r="V6" s="20"/>
      <c r="W6" s="20"/>
      <c r="X6" s="20"/>
      <c r="Y6" s="25"/>
      <c r="Z6" s="25"/>
      <c r="AA6" s="26"/>
      <c r="AB6" s="26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4"/>
    </row>
    <row r="7" spans="1:81" ht="15" customHeight="1" x14ac:dyDescent="0.25">
      <c r="A7" s="49" t="s">
        <v>67</v>
      </c>
      <c r="B7" s="50">
        <v>42438</v>
      </c>
      <c r="C7" s="45">
        <f t="shared" ref="C7:C74" si="9">WEEKNUM(B7,2)-1</f>
        <v>10</v>
      </c>
      <c r="D7" s="46">
        <f t="shared" ref="D7:D69" si="10">IF(NETWORKDAYS(B7,E7)&lt;0,0,NETWORKDAYS(B7,E7))</f>
        <v>0</v>
      </c>
      <c r="E7" s="44"/>
      <c r="F7" s="45">
        <f t="shared" ref="F7:F71" si="11">WEEKNUM(E7,2)-1</f>
        <v>0</v>
      </c>
      <c r="G7" s="48">
        <f t="shared" ref="G7:G69" si="12">IF(D7/5&lt;0.8,0,D7/5)</f>
        <v>0</v>
      </c>
      <c r="H7" s="3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  <c r="Z7" s="25"/>
      <c r="AA7" s="26"/>
      <c r="AB7" s="26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4"/>
    </row>
    <row r="8" spans="1:81" ht="3" customHeight="1" x14ac:dyDescent="0.25">
      <c r="A8" s="39"/>
      <c r="B8" s="23"/>
      <c r="C8" s="45"/>
      <c r="D8" s="46">
        <f t="shared" si="10"/>
        <v>0</v>
      </c>
      <c r="E8" s="23"/>
      <c r="F8" s="45">
        <f t="shared" si="11"/>
        <v>0</v>
      </c>
      <c r="G8" s="48">
        <f t="shared" si="12"/>
        <v>0</v>
      </c>
      <c r="H8" s="3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5"/>
      <c r="Z8" s="25"/>
      <c r="AA8" s="26"/>
      <c r="AB8" s="26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4"/>
    </row>
    <row r="9" spans="1:81" ht="15" customHeight="1" x14ac:dyDescent="0.25">
      <c r="A9" s="51" t="s">
        <v>6</v>
      </c>
      <c r="B9" s="44">
        <v>42439</v>
      </c>
      <c r="C9" s="45">
        <f t="shared" si="9"/>
        <v>10</v>
      </c>
      <c r="D9" s="46">
        <f t="shared" si="10"/>
        <v>7</v>
      </c>
      <c r="E9" s="44">
        <f>B9+10</f>
        <v>42449</v>
      </c>
      <c r="F9" s="45">
        <f t="shared" si="11"/>
        <v>11</v>
      </c>
      <c r="G9" s="48">
        <f t="shared" si="12"/>
        <v>1.4</v>
      </c>
      <c r="H9" s="32"/>
      <c r="I9" s="27"/>
      <c r="J9" s="27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5"/>
      <c r="Z9" s="25"/>
      <c r="AA9" s="26"/>
      <c r="AB9" s="26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4"/>
    </row>
    <row r="10" spans="1:81" ht="15" customHeight="1" x14ac:dyDescent="0.25">
      <c r="A10" s="39" t="s">
        <v>40</v>
      </c>
      <c r="B10" s="44">
        <v>42436</v>
      </c>
      <c r="C10" s="45">
        <f t="shared" si="9"/>
        <v>10</v>
      </c>
      <c r="D10" s="46">
        <f t="shared" si="10"/>
        <v>13</v>
      </c>
      <c r="E10" s="44">
        <v>42452</v>
      </c>
      <c r="F10" s="45">
        <f t="shared" si="11"/>
        <v>12</v>
      </c>
      <c r="G10" s="48">
        <f t="shared" si="12"/>
        <v>2.6</v>
      </c>
      <c r="H10" s="72"/>
      <c r="I10" s="72"/>
      <c r="J10" s="7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5"/>
      <c r="Z10" s="25"/>
      <c r="AA10" s="26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4"/>
    </row>
    <row r="11" spans="1:81" ht="15" customHeight="1" x14ac:dyDescent="0.25">
      <c r="A11" s="39" t="s">
        <v>7</v>
      </c>
      <c r="B11" s="44">
        <v>42443</v>
      </c>
      <c r="C11" s="45">
        <f t="shared" si="9"/>
        <v>11</v>
      </c>
      <c r="D11" s="46">
        <f t="shared" si="10"/>
        <v>13</v>
      </c>
      <c r="E11" s="44">
        <v>42459</v>
      </c>
      <c r="F11" s="45">
        <f t="shared" si="11"/>
        <v>13</v>
      </c>
      <c r="G11" s="48">
        <f t="shared" si="12"/>
        <v>2.6</v>
      </c>
      <c r="H11" s="32"/>
      <c r="I11" s="72"/>
      <c r="J11" s="72"/>
      <c r="K11" s="72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  <c r="Z11" s="25"/>
      <c r="AA11" s="26"/>
      <c r="AB11" s="2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4"/>
    </row>
    <row r="12" spans="1:81" s="9" customFormat="1" ht="15" customHeight="1" x14ac:dyDescent="0.25">
      <c r="A12" s="39" t="s">
        <v>10</v>
      </c>
      <c r="B12" s="44">
        <v>42471</v>
      </c>
      <c r="C12" s="45">
        <f>WEEKNUM(B12,2)-1</f>
        <v>15</v>
      </c>
      <c r="D12" s="46">
        <f>IF(NETWORKDAYS(B12,E12)&lt;0,0,NETWORKDAYS(B12,E12))</f>
        <v>15</v>
      </c>
      <c r="E12" s="44">
        <v>42490</v>
      </c>
      <c r="F12" s="45">
        <f t="shared" si="11"/>
        <v>17</v>
      </c>
      <c r="G12" s="48">
        <f t="shared" si="12"/>
        <v>3</v>
      </c>
      <c r="H12" s="32"/>
      <c r="I12" s="32"/>
      <c r="J12" s="32"/>
      <c r="K12" s="32"/>
      <c r="L12" s="32"/>
      <c r="M12" s="78"/>
      <c r="N12" s="78"/>
      <c r="O12" s="78"/>
      <c r="P12" s="20"/>
      <c r="Q12" s="20"/>
      <c r="R12" s="20"/>
      <c r="S12" s="20"/>
      <c r="T12" s="20"/>
      <c r="U12" s="20"/>
      <c r="V12" s="20"/>
      <c r="W12" s="20"/>
      <c r="X12" s="20"/>
      <c r="Y12" s="25"/>
      <c r="Z12" s="25"/>
      <c r="AA12" s="26"/>
      <c r="AB12" s="26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4"/>
    </row>
    <row r="13" spans="1:81" ht="15" customHeight="1" x14ac:dyDescent="0.25">
      <c r="A13" s="49" t="s">
        <v>65</v>
      </c>
      <c r="B13" s="50">
        <v>42459</v>
      </c>
      <c r="C13" s="45">
        <f t="shared" si="9"/>
        <v>13</v>
      </c>
      <c r="D13" s="46">
        <f t="shared" si="10"/>
        <v>0</v>
      </c>
      <c r="E13" s="44"/>
      <c r="F13" s="45">
        <f t="shared" si="11"/>
        <v>0</v>
      </c>
      <c r="G13" s="48">
        <f t="shared" si="12"/>
        <v>0</v>
      </c>
      <c r="H13" s="32"/>
      <c r="I13" s="20"/>
      <c r="J13" s="20"/>
      <c r="K13" s="2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  <c r="Z13" s="25"/>
      <c r="AA13" s="26"/>
      <c r="AB13" s="26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4"/>
    </row>
    <row r="14" spans="1:81" s="9" customFormat="1" ht="3" customHeight="1" x14ac:dyDescent="0.25">
      <c r="A14" s="49"/>
      <c r="B14" s="50"/>
      <c r="C14" s="45"/>
      <c r="D14" s="46">
        <f t="shared" si="10"/>
        <v>0</v>
      </c>
      <c r="E14" s="44"/>
      <c r="F14" s="45">
        <f t="shared" si="11"/>
        <v>0</v>
      </c>
      <c r="G14" s="48">
        <f t="shared" si="12"/>
        <v>0</v>
      </c>
      <c r="H14" s="3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5"/>
      <c r="Z14" s="25"/>
      <c r="AA14" s="26"/>
      <c r="AB14" s="26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4"/>
    </row>
    <row r="15" spans="1:81" ht="15" customHeight="1" x14ac:dyDescent="0.25">
      <c r="A15" s="39" t="s">
        <v>8</v>
      </c>
      <c r="B15" s="44">
        <v>42464</v>
      </c>
      <c r="C15" s="45">
        <f t="shared" si="9"/>
        <v>14</v>
      </c>
      <c r="D15" s="46">
        <f t="shared" si="10"/>
        <v>12</v>
      </c>
      <c r="E15" s="44">
        <v>42479</v>
      </c>
      <c r="F15" s="45">
        <f t="shared" si="11"/>
        <v>16</v>
      </c>
      <c r="G15" s="48">
        <f t="shared" si="12"/>
        <v>2.4</v>
      </c>
      <c r="H15" s="32"/>
      <c r="I15" s="20"/>
      <c r="J15" s="20"/>
      <c r="K15" s="74"/>
      <c r="L15" s="7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5"/>
      <c r="Z15" s="25"/>
      <c r="AA15" s="26"/>
      <c r="AB15" s="26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4"/>
    </row>
    <row r="16" spans="1:81" ht="15" customHeight="1" x14ac:dyDescent="0.25">
      <c r="A16" s="39" t="s">
        <v>9</v>
      </c>
      <c r="B16" s="44">
        <v>42460</v>
      </c>
      <c r="C16" s="45">
        <f t="shared" si="9"/>
        <v>13</v>
      </c>
      <c r="D16" s="46">
        <f t="shared" si="10"/>
        <v>12</v>
      </c>
      <c r="E16" s="44">
        <v>42475</v>
      </c>
      <c r="F16" s="45">
        <f t="shared" si="11"/>
        <v>15</v>
      </c>
      <c r="G16" s="48">
        <f t="shared" si="12"/>
        <v>2.4</v>
      </c>
      <c r="H16" s="3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  <c r="Z16" s="25"/>
      <c r="AA16" s="26"/>
      <c r="AB16" s="26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4"/>
    </row>
    <row r="17" spans="1:71" ht="15" customHeight="1" x14ac:dyDescent="0.25">
      <c r="A17" s="39" t="s">
        <v>10</v>
      </c>
      <c r="B17" s="44">
        <v>42478</v>
      </c>
      <c r="C17" s="45">
        <f t="shared" si="9"/>
        <v>16</v>
      </c>
      <c r="D17" s="46">
        <f t="shared" si="10"/>
        <v>23</v>
      </c>
      <c r="E17" s="44">
        <f>B17+30</f>
        <v>42508</v>
      </c>
      <c r="F17" s="45">
        <f t="shared" si="11"/>
        <v>20</v>
      </c>
      <c r="G17" s="48">
        <f t="shared" si="12"/>
        <v>4.5999999999999996</v>
      </c>
      <c r="H17" s="3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  <c r="Z17" s="25"/>
      <c r="AA17" s="26"/>
      <c r="AB17" s="26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</row>
    <row r="18" spans="1:71" ht="15" customHeight="1" x14ac:dyDescent="0.25">
      <c r="A18" s="39" t="s">
        <v>11</v>
      </c>
      <c r="B18" s="20"/>
      <c r="C18" s="45">
        <f t="shared" si="9"/>
        <v>0</v>
      </c>
      <c r="D18" s="46" t="e">
        <f t="shared" si="10"/>
        <v>#VALUE!</v>
      </c>
      <c r="E18" s="23" t="s">
        <v>12</v>
      </c>
      <c r="F18" s="45" t="e">
        <f t="shared" si="11"/>
        <v>#VALUE!</v>
      </c>
      <c r="G18" s="48" t="e">
        <f t="shared" si="12"/>
        <v>#VALUE!</v>
      </c>
      <c r="H18" s="3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  <c r="Z18" s="25"/>
      <c r="AA18" s="26"/>
      <c r="AB18" s="26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4"/>
    </row>
    <row r="19" spans="1:71" s="9" customFormat="1" ht="3" customHeight="1" x14ac:dyDescent="0.25">
      <c r="A19" s="39"/>
      <c r="B19" s="20"/>
      <c r="C19" s="45"/>
      <c r="D19" s="46">
        <f t="shared" si="10"/>
        <v>0</v>
      </c>
      <c r="E19" s="23"/>
      <c r="F19" s="45">
        <f t="shared" si="11"/>
        <v>0</v>
      </c>
      <c r="G19" s="48">
        <f t="shared" si="12"/>
        <v>0</v>
      </c>
      <c r="H19" s="3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  <c r="Z19" s="25"/>
      <c r="AA19" s="26"/>
      <c r="AB19" s="26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4"/>
    </row>
    <row r="20" spans="1:71" ht="15" customHeight="1" x14ac:dyDescent="0.25">
      <c r="A20" s="39" t="s">
        <v>13</v>
      </c>
      <c r="B20" s="44"/>
      <c r="C20" s="45">
        <f t="shared" si="9"/>
        <v>0</v>
      </c>
      <c r="D20" s="46">
        <f t="shared" si="10"/>
        <v>0</v>
      </c>
      <c r="E20" s="44"/>
      <c r="F20" s="45">
        <f t="shared" si="11"/>
        <v>0</v>
      </c>
      <c r="G20" s="48">
        <f t="shared" si="12"/>
        <v>0</v>
      </c>
      <c r="H20" s="3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  <c r="Z20" s="25"/>
      <c r="AA20" s="26"/>
      <c r="AB20" s="26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4"/>
    </row>
    <row r="21" spans="1:71" ht="15" customHeight="1" x14ac:dyDescent="0.25">
      <c r="A21" s="39" t="s">
        <v>14</v>
      </c>
      <c r="B21" s="44"/>
      <c r="C21" s="45">
        <f t="shared" si="9"/>
        <v>0</v>
      </c>
      <c r="D21" s="46">
        <f t="shared" si="10"/>
        <v>0</v>
      </c>
      <c r="E21" s="44"/>
      <c r="F21" s="45">
        <f t="shared" si="11"/>
        <v>0</v>
      </c>
      <c r="G21" s="48">
        <f t="shared" si="12"/>
        <v>0</v>
      </c>
      <c r="H21" s="3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  <c r="Z21" s="25"/>
      <c r="AA21" s="26"/>
      <c r="AB21" s="26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4"/>
    </row>
    <row r="22" spans="1:71" ht="15" customHeight="1" x14ac:dyDescent="0.25">
      <c r="A22" s="39" t="s">
        <v>15</v>
      </c>
      <c r="B22" s="44"/>
      <c r="C22" s="45">
        <f t="shared" si="9"/>
        <v>0</v>
      </c>
      <c r="D22" s="46">
        <f t="shared" si="10"/>
        <v>0</v>
      </c>
      <c r="E22" s="44"/>
      <c r="F22" s="45">
        <f t="shared" si="11"/>
        <v>0</v>
      </c>
      <c r="G22" s="48">
        <f t="shared" si="12"/>
        <v>0</v>
      </c>
      <c r="H22" s="3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  <c r="Z22" s="25"/>
      <c r="AA22" s="26"/>
      <c r="AB22" s="26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4"/>
    </row>
    <row r="23" spans="1:71" ht="15" customHeight="1" x14ac:dyDescent="0.25">
      <c r="A23" s="39" t="s">
        <v>16</v>
      </c>
      <c r="B23" s="44"/>
      <c r="C23" s="45">
        <f t="shared" si="9"/>
        <v>0</v>
      </c>
      <c r="D23" s="46">
        <f t="shared" si="10"/>
        <v>0</v>
      </c>
      <c r="E23" s="44"/>
      <c r="F23" s="45">
        <f t="shared" si="11"/>
        <v>0</v>
      </c>
      <c r="G23" s="48">
        <f t="shared" si="12"/>
        <v>0</v>
      </c>
      <c r="H23" s="3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  <c r="Z23" s="25"/>
      <c r="AA23" s="26"/>
      <c r="AB23" s="26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4"/>
    </row>
    <row r="24" spans="1:71" ht="3" customHeight="1" x14ac:dyDescent="0.25">
      <c r="A24" s="39"/>
      <c r="B24" s="44"/>
      <c r="C24" s="45"/>
      <c r="D24" s="46">
        <f t="shared" si="10"/>
        <v>0</v>
      </c>
      <c r="E24" s="44"/>
      <c r="F24" s="45">
        <f t="shared" si="11"/>
        <v>0</v>
      </c>
      <c r="G24" s="48">
        <f t="shared" si="12"/>
        <v>0</v>
      </c>
      <c r="H24" s="3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  <c r="Z24" s="25"/>
      <c r="AA24" s="26"/>
      <c r="AB24" s="26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4"/>
    </row>
    <row r="25" spans="1:71" ht="15" customHeight="1" x14ac:dyDescent="0.25">
      <c r="A25" s="43" t="s">
        <v>17</v>
      </c>
      <c r="B25" s="52">
        <v>42464</v>
      </c>
      <c r="C25" s="45">
        <f t="shared" si="9"/>
        <v>14</v>
      </c>
      <c r="D25" s="46">
        <f t="shared" si="10"/>
        <v>12</v>
      </c>
      <c r="E25" s="47">
        <f>B25+15</f>
        <v>42479</v>
      </c>
      <c r="F25" s="45">
        <f t="shared" si="11"/>
        <v>16</v>
      </c>
      <c r="G25" s="48">
        <f t="shared" si="12"/>
        <v>2.4</v>
      </c>
      <c r="H25" s="32"/>
      <c r="I25" s="20"/>
      <c r="J25" s="20"/>
      <c r="K25" s="20"/>
      <c r="L25" s="72"/>
      <c r="M25" s="72"/>
      <c r="N25" s="7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  <c r="Z25" s="25"/>
      <c r="AA25" s="26"/>
      <c r="AB25" s="26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4"/>
    </row>
    <row r="26" spans="1:71" ht="15" customHeight="1" x14ac:dyDescent="0.25">
      <c r="A26" s="39" t="s">
        <v>18</v>
      </c>
      <c r="B26" s="44">
        <v>42506</v>
      </c>
      <c r="C26" s="45">
        <f t="shared" si="9"/>
        <v>20</v>
      </c>
      <c r="D26" s="46">
        <f t="shared" si="10"/>
        <v>15</v>
      </c>
      <c r="E26" s="52">
        <f>B26+18</f>
        <v>42524</v>
      </c>
      <c r="F26" s="45">
        <f t="shared" si="11"/>
        <v>22</v>
      </c>
      <c r="G26" s="48">
        <f t="shared" si="12"/>
        <v>3</v>
      </c>
      <c r="H26" s="3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  <c r="Z26" s="25"/>
      <c r="AA26" s="26"/>
      <c r="AB26" s="26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4"/>
    </row>
    <row r="27" spans="1:71" ht="15" customHeight="1" x14ac:dyDescent="0.25">
      <c r="A27" s="39" t="s">
        <v>19</v>
      </c>
      <c r="B27" s="44">
        <v>42527</v>
      </c>
      <c r="C27" s="45">
        <f t="shared" si="9"/>
        <v>23</v>
      </c>
      <c r="D27" s="46">
        <f t="shared" si="10"/>
        <v>15</v>
      </c>
      <c r="E27" s="52">
        <f>B27+18</f>
        <v>42545</v>
      </c>
      <c r="F27" s="45">
        <f t="shared" si="11"/>
        <v>25</v>
      </c>
      <c r="G27" s="48">
        <f t="shared" si="12"/>
        <v>3</v>
      </c>
      <c r="H27" s="3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  <c r="Z27" s="25"/>
      <c r="AA27" s="26"/>
      <c r="AB27" s="26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4"/>
    </row>
    <row r="28" spans="1:71" ht="15" customHeight="1" x14ac:dyDescent="0.25">
      <c r="A28" s="43" t="s">
        <v>20</v>
      </c>
      <c r="B28" s="44">
        <v>42464</v>
      </c>
      <c r="C28" s="45">
        <f t="shared" si="9"/>
        <v>14</v>
      </c>
      <c r="D28" s="46">
        <f t="shared" si="10"/>
        <v>15</v>
      </c>
      <c r="E28" s="47">
        <f>B28+18</f>
        <v>42482</v>
      </c>
      <c r="F28" s="45">
        <f t="shared" si="11"/>
        <v>16</v>
      </c>
      <c r="G28" s="48">
        <f t="shared" si="12"/>
        <v>3</v>
      </c>
      <c r="H28" s="32"/>
      <c r="I28" s="20"/>
      <c r="J28" s="20"/>
      <c r="K28" s="20"/>
      <c r="L28" s="72"/>
      <c r="M28" s="72"/>
      <c r="N28" s="72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5"/>
      <c r="Z28" s="25"/>
      <c r="AA28" s="26"/>
      <c r="AB28" s="26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4"/>
    </row>
    <row r="29" spans="1:71" ht="15" customHeight="1" x14ac:dyDescent="0.25">
      <c r="A29" s="43" t="s">
        <v>21</v>
      </c>
      <c r="B29" s="52">
        <v>42478</v>
      </c>
      <c r="C29" s="45">
        <f t="shared" si="9"/>
        <v>16</v>
      </c>
      <c r="D29" s="46">
        <f t="shared" si="10"/>
        <v>10</v>
      </c>
      <c r="E29" s="47">
        <f>B29+11</f>
        <v>42489</v>
      </c>
      <c r="F29" s="45">
        <f t="shared" si="11"/>
        <v>17</v>
      </c>
      <c r="G29" s="48">
        <f t="shared" si="12"/>
        <v>2</v>
      </c>
      <c r="H29" s="32"/>
      <c r="I29" s="20"/>
      <c r="J29" s="20"/>
      <c r="K29" s="20"/>
      <c r="L29" s="20"/>
      <c r="M29" s="20"/>
      <c r="N29" s="72"/>
      <c r="O29" s="72"/>
      <c r="P29" s="20"/>
      <c r="Q29" s="20"/>
      <c r="R29" s="20"/>
      <c r="S29" s="20"/>
      <c r="T29" s="20"/>
      <c r="U29" s="20"/>
      <c r="V29" s="20"/>
      <c r="W29" s="20"/>
      <c r="X29" s="20"/>
      <c r="Y29" s="25"/>
      <c r="Z29" s="25"/>
      <c r="AA29" s="26"/>
      <c r="AB29" s="26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4"/>
    </row>
    <row r="30" spans="1:71" ht="6" customHeight="1" x14ac:dyDescent="0.25">
      <c r="A30" s="39"/>
      <c r="B30" s="44"/>
      <c r="C30" s="45">
        <f t="shared" si="9"/>
        <v>0</v>
      </c>
      <c r="D30" s="46">
        <f t="shared" si="10"/>
        <v>0</v>
      </c>
      <c r="E30" s="44"/>
      <c r="F30" s="45">
        <f t="shared" si="11"/>
        <v>0</v>
      </c>
      <c r="G30" s="48">
        <f t="shared" si="12"/>
        <v>0</v>
      </c>
      <c r="H30" s="3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  <c r="Z30" s="25"/>
      <c r="AA30" s="26"/>
      <c r="AB30" s="26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4"/>
    </row>
    <row r="31" spans="1:71" ht="15" customHeight="1" x14ac:dyDescent="0.25">
      <c r="A31" s="39" t="s">
        <v>41</v>
      </c>
      <c r="B31" s="44">
        <v>42480</v>
      </c>
      <c r="C31" s="45">
        <f t="shared" si="9"/>
        <v>16</v>
      </c>
      <c r="D31" s="46">
        <f t="shared" si="10"/>
        <v>8</v>
      </c>
      <c r="E31" s="44">
        <f>B31+11</f>
        <v>42491</v>
      </c>
      <c r="F31" s="45">
        <f t="shared" si="11"/>
        <v>17</v>
      </c>
      <c r="G31" s="48">
        <f t="shared" si="12"/>
        <v>1.6</v>
      </c>
      <c r="H31" s="32"/>
      <c r="I31" s="20"/>
      <c r="J31" s="20"/>
      <c r="K31" s="20"/>
      <c r="L31" s="20"/>
      <c r="M31" s="20"/>
      <c r="N31" s="74"/>
      <c r="O31" s="74"/>
      <c r="P31" s="20"/>
      <c r="Q31" s="20"/>
      <c r="R31" s="20"/>
      <c r="S31" s="20"/>
      <c r="T31" s="20"/>
      <c r="U31" s="20"/>
      <c r="V31" s="20"/>
      <c r="W31" s="20"/>
      <c r="X31" s="20"/>
      <c r="Y31" s="25"/>
      <c r="Z31" s="25"/>
      <c r="AA31" s="26"/>
      <c r="AB31" s="26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4"/>
    </row>
    <row r="32" spans="1:71" ht="15" customHeight="1" x14ac:dyDescent="0.25">
      <c r="A32" s="49" t="s">
        <v>66</v>
      </c>
      <c r="B32" s="50">
        <v>42492</v>
      </c>
      <c r="C32" s="45">
        <f t="shared" si="9"/>
        <v>18</v>
      </c>
      <c r="D32" s="46">
        <f t="shared" si="10"/>
        <v>0</v>
      </c>
      <c r="E32" s="44"/>
      <c r="F32" s="45">
        <f t="shared" si="11"/>
        <v>0</v>
      </c>
      <c r="G32" s="48">
        <f t="shared" si="12"/>
        <v>0</v>
      </c>
      <c r="H32" s="32"/>
      <c r="I32" s="20"/>
      <c r="J32" s="20"/>
      <c r="K32" s="20"/>
      <c r="L32" s="20"/>
      <c r="M32" s="20"/>
      <c r="N32" s="20"/>
      <c r="O32" s="20"/>
      <c r="P32" s="28"/>
      <c r="Q32" s="20"/>
      <c r="R32" s="20"/>
      <c r="S32" s="20"/>
      <c r="T32" s="20"/>
      <c r="U32" s="20"/>
      <c r="V32" s="20"/>
      <c r="W32" s="20"/>
      <c r="X32" s="20"/>
      <c r="Y32" s="25"/>
      <c r="Z32" s="25"/>
      <c r="AA32" s="26"/>
      <c r="AB32" s="2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4"/>
    </row>
    <row r="33" spans="1:71" ht="3" customHeight="1" x14ac:dyDescent="0.25">
      <c r="A33" s="49"/>
      <c r="B33" s="50"/>
      <c r="C33" s="45">
        <f t="shared" si="9"/>
        <v>0</v>
      </c>
      <c r="D33" s="46">
        <f t="shared" si="10"/>
        <v>0</v>
      </c>
      <c r="E33" s="44"/>
      <c r="F33" s="45">
        <f t="shared" si="11"/>
        <v>0</v>
      </c>
      <c r="G33" s="48">
        <f t="shared" si="12"/>
        <v>0</v>
      </c>
      <c r="H33" s="3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5"/>
      <c r="Z33" s="25"/>
      <c r="AA33" s="26"/>
      <c r="AB33" s="26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4"/>
    </row>
    <row r="34" spans="1:71" ht="15" customHeight="1" x14ac:dyDescent="0.25">
      <c r="A34" s="53" t="s">
        <v>22</v>
      </c>
      <c r="B34" s="54">
        <v>42464</v>
      </c>
      <c r="C34" s="45">
        <f t="shared" si="9"/>
        <v>14</v>
      </c>
      <c r="D34" s="46">
        <f t="shared" si="10"/>
        <v>21</v>
      </c>
      <c r="E34" s="55">
        <v>42492</v>
      </c>
      <c r="F34" s="45">
        <f t="shared" si="11"/>
        <v>18</v>
      </c>
      <c r="G34" s="48">
        <f t="shared" si="12"/>
        <v>4.2</v>
      </c>
      <c r="H34" s="32"/>
      <c r="I34" s="20"/>
      <c r="J34" s="20"/>
      <c r="K34" s="20"/>
      <c r="L34" s="72"/>
      <c r="M34" s="72"/>
      <c r="N34" s="72"/>
      <c r="O34" s="72"/>
      <c r="P34" s="72"/>
      <c r="Q34" s="20"/>
      <c r="R34" s="20"/>
      <c r="S34" s="20"/>
      <c r="T34" s="20"/>
      <c r="U34" s="20"/>
      <c r="V34" s="20"/>
      <c r="W34" s="20"/>
      <c r="X34" s="20"/>
      <c r="Y34" s="25"/>
      <c r="Z34" s="25"/>
      <c r="AA34" s="26"/>
      <c r="AB34" s="26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4"/>
    </row>
    <row r="35" spans="1:71" ht="15" customHeight="1" x14ac:dyDescent="0.25">
      <c r="A35" s="53" t="s">
        <v>61</v>
      </c>
      <c r="B35" s="54">
        <v>42485</v>
      </c>
      <c r="C35" s="45">
        <f t="shared" si="9"/>
        <v>17</v>
      </c>
      <c r="D35" s="46">
        <f t="shared" si="10"/>
        <v>15</v>
      </c>
      <c r="E35" s="55">
        <f>B35+18</f>
        <v>42503</v>
      </c>
      <c r="F35" s="45">
        <f t="shared" si="11"/>
        <v>19</v>
      </c>
      <c r="G35" s="48">
        <f t="shared" si="12"/>
        <v>3</v>
      </c>
      <c r="H35" s="32"/>
      <c r="I35" s="20"/>
      <c r="J35" s="20"/>
      <c r="K35" s="20"/>
      <c r="L35" s="20"/>
      <c r="M35" s="20"/>
      <c r="N35" s="20"/>
      <c r="O35" s="72"/>
      <c r="P35" s="72"/>
      <c r="Q35" s="72"/>
      <c r="R35" s="72"/>
      <c r="S35" s="20"/>
      <c r="T35" s="20"/>
      <c r="U35" s="20"/>
      <c r="V35" s="20"/>
      <c r="W35" s="20"/>
      <c r="X35" s="20"/>
      <c r="Y35" s="25"/>
      <c r="Z35" s="25"/>
      <c r="AA35" s="26"/>
      <c r="AB35" s="26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4"/>
    </row>
    <row r="36" spans="1:71" ht="15" customHeight="1" x14ac:dyDescent="0.25">
      <c r="A36" s="39" t="s">
        <v>23</v>
      </c>
      <c r="B36" s="44">
        <v>42508</v>
      </c>
      <c r="C36" s="45">
        <f t="shared" si="9"/>
        <v>20</v>
      </c>
      <c r="D36" s="46">
        <f t="shared" si="10"/>
        <v>0</v>
      </c>
      <c r="E36" s="47"/>
      <c r="F36" s="45">
        <f t="shared" si="11"/>
        <v>0</v>
      </c>
      <c r="G36" s="48">
        <f t="shared" si="12"/>
        <v>0</v>
      </c>
      <c r="H36" s="32"/>
      <c r="I36" s="20"/>
      <c r="J36" s="20"/>
      <c r="K36" s="20"/>
      <c r="L36" s="20"/>
      <c r="M36" s="20"/>
      <c r="N36" s="20"/>
      <c r="O36" s="20"/>
      <c r="P36" s="20"/>
      <c r="Q36" s="20"/>
      <c r="R36" s="27"/>
      <c r="S36" s="20"/>
      <c r="T36" s="20"/>
      <c r="U36" s="20"/>
      <c r="V36" s="20"/>
      <c r="W36" s="20"/>
      <c r="X36" s="20"/>
      <c r="Y36" s="25"/>
      <c r="Z36" s="25"/>
      <c r="AA36" s="26"/>
      <c r="AB36" s="26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4"/>
    </row>
    <row r="37" spans="1:71" ht="15" customHeight="1" x14ac:dyDescent="0.25">
      <c r="A37" s="49" t="s">
        <v>66</v>
      </c>
      <c r="B37" s="50">
        <v>42513</v>
      </c>
      <c r="C37" s="45">
        <f t="shared" si="9"/>
        <v>21</v>
      </c>
      <c r="D37" s="46">
        <f t="shared" si="10"/>
        <v>0</v>
      </c>
      <c r="E37" s="47"/>
      <c r="F37" s="45">
        <f t="shared" si="11"/>
        <v>0</v>
      </c>
      <c r="G37" s="48">
        <f t="shared" si="12"/>
        <v>0</v>
      </c>
      <c r="H37" s="3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9"/>
      <c r="T37" s="20"/>
      <c r="U37" s="20"/>
      <c r="V37" s="20"/>
      <c r="W37" s="20"/>
      <c r="X37" s="20"/>
      <c r="Y37" s="25"/>
      <c r="Z37" s="25"/>
      <c r="AA37" s="26"/>
      <c r="AB37" s="26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4"/>
    </row>
    <row r="38" spans="1:71" ht="3" customHeight="1" x14ac:dyDescent="0.25">
      <c r="A38" s="49"/>
      <c r="B38" s="50"/>
      <c r="C38" s="45">
        <f t="shared" si="9"/>
        <v>0</v>
      </c>
      <c r="D38" s="46">
        <f t="shared" si="10"/>
        <v>0</v>
      </c>
      <c r="E38" s="47"/>
      <c r="F38" s="45">
        <f t="shared" si="11"/>
        <v>0</v>
      </c>
      <c r="G38" s="48">
        <f t="shared" si="12"/>
        <v>0</v>
      </c>
      <c r="H38" s="3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5"/>
      <c r="Z38" s="25"/>
      <c r="AA38" s="26"/>
      <c r="AB38" s="26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4"/>
    </row>
    <row r="39" spans="1:71" s="9" customFormat="1" ht="15" customHeight="1" x14ac:dyDescent="0.25">
      <c r="A39" s="39" t="s">
        <v>24</v>
      </c>
      <c r="B39" s="44">
        <v>42506</v>
      </c>
      <c r="C39" s="45">
        <f>WEEKNUM(B39,2)-1</f>
        <v>20</v>
      </c>
      <c r="D39" s="46">
        <f t="shared" si="10"/>
        <v>15</v>
      </c>
      <c r="E39" s="55">
        <f>B39+18</f>
        <v>42524</v>
      </c>
      <c r="F39" s="45">
        <f t="shared" si="11"/>
        <v>22</v>
      </c>
      <c r="G39" s="48">
        <f t="shared" si="12"/>
        <v>3</v>
      </c>
      <c r="H39" s="3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72"/>
      <c r="T39" s="72"/>
      <c r="U39" s="20"/>
      <c r="V39" s="20"/>
      <c r="W39" s="20"/>
      <c r="X39" s="20"/>
      <c r="Y39" s="25"/>
      <c r="Z39" s="25"/>
      <c r="AA39" s="26"/>
      <c r="AB39" s="26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4"/>
    </row>
    <row r="40" spans="1:71" ht="15" customHeight="1" x14ac:dyDescent="0.25">
      <c r="A40" s="43" t="s">
        <v>25</v>
      </c>
      <c r="B40" s="47">
        <v>42527</v>
      </c>
      <c r="C40" s="45">
        <f t="shared" si="9"/>
        <v>23</v>
      </c>
      <c r="D40" s="46">
        <f t="shared" si="10"/>
        <v>0</v>
      </c>
      <c r="E40" s="44"/>
      <c r="F40" s="45">
        <f t="shared" si="11"/>
        <v>0</v>
      </c>
      <c r="G40" s="48">
        <f t="shared" si="12"/>
        <v>0</v>
      </c>
      <c r="H40" s="3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7"/>
      <c r="V40" s="20"/>
      <c r="W40" s="20"/>
      <c r="X40" s="20"/>
      <c r="Y40" s="25"/>
      <c r="Z40" s="25"/>
      <c r="AA40" s="26"/>
      <c r="AB40" s="26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4"/>
    </row>
    <row r="41" spans="1:71" ht="15" customHeight="1" x14ac:dyDescent="0.25">
      <c r="A41" s="39" t="s">
        <v>26</v>
      </c>
      <c r="B41" s="44">
        <v>42527</v>
      </c>
      <c r="C41" s="45">
        <f t="shared" si="9"/>
        <v>23</v>
      </c>
      <c r="D41" s="46">
        <f t="shared" si="10"/>
        <v>10</v>
      </c>
      <c r="E41" s="44">
        <v>42538</v>
      </c>
      <c r="F41" s="45">
        <f t="shared" si="11"/>
        <v>24</v>
      </c>
      <c r="G41" s="48">
        <f t="shared" si="12"/>
        <v>2</v>
      </c>
      <c r="H41" s="3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74"/>
      <c r="V41" s="74"/>
      <c r="W41" s="20"/>
      <c r="X41" s="20"/>
      <c r="Y41" s="25"/>
      <c r="Z41" s="25"/>
      <c r="AA41" s="26"/>
      <c r="AB41" s="26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4"/>
    </row>
    <row r="42" spans="1:71" ht="15" customHeight="1" x14ac:dyDescent="0.25">
      <c r="A42" s="49" t="s">
        <v>66</v>
      </c>
      <c r="B42" s="50">
        <v>42541</v>
      </c>
      <c r="C42" s="45">
        <f t="shared" si="9"/>
        <v>25</v>
      </c>
      <c r="D42" s="46">
        <f t="shared" si="10"/>
        <v>0</v>
      </c>
      <c r="E42" s="44"/>
      <c r="F42" s="45">
        <f t="shared" si="11"/>
        <v>0</v>
      </c>
      <c r="G42" s="48">
        <f t="shared" si="12"/>
        <v>0</v>
      </c>
      <c r="H42" s="3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8"/>
      <c r="X42" s="20"/>
      <c r="Y42" s="25"/>
      <c r="Z42" s="25"/>
      <c r="AA42" s="26"/>
      <c r="AB42" s="26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4"/>
    </row>
    <row r="43" spans="1:71" ht="3" customHeight="1" x14ac:dyDescent="0.25">
      <c r="A43" s="56"/>
      <c r="B43" s="23"/>
      <c r="C43" s="45">
        <f t="shared" si="9"/>
        <v>0</v>
      </c>
      <c r="D43" s="46">
        <f t="shared" si="10"/>
        <v>0</v>
      </c>
      <c r="E43" s="44"/>
      <c r="F43" s="45">
        <f t="shared" si="11"/>
        <v>0</v>
      </c>
      <c r="G43" s="48">
        <f t="shared" si="12"/>
        <v>0</v>
      </c>
      <c r="H43" s="3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5"/>
      <c r="Z43" s="25"/>
      <c r="AA43" s="26"/>
      <c r="AB43" s="26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4"/>
    </row>
    <row r="44" spans="1:71" ht="15" customHeight="1" x14ac:dyDescent="0.25">
      <c r="A44" s="43" t="s">
        <v>68</v>
      </c>
      <c r="B44" s="52">
        <v>42541</v>
      </c>
      <c r="C44" s="45">
        <f t="shared" si="9"/>
        <v>25</v>
      </c>
      <c r="D44" s="46">
        <f t="shared" si="10"/>
        <v>10</v>
      </c>
      <c r="E44" s="44">
        <f>B44+11</f>
        <v>42552</v>
      </c>
      <c r="F44" s="45">
        <f t="shared" si="11"/>
        <v>26</v>
      </c>
      <c r="G44" s="48">
        <f t="shared" si="12"/>
        <v>2</v>
      </c>
      <c r="H44" s="3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75"/>
      <c r="X44" s="75"/>
      <c r="Y44" s="25"/>
      <c r="Z44" s="25"/>
      <c r="AA44" s="26"/>
      <c r="AB44" s="26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4"/>
    </row>
    <row r="45" spans="1:71" ht="15" customHeight="1" x14ac:dyDescent="0.25">
      <c r="A45" s="39" t="s">
        <v>27</v>
      </c>
      <c r="B45" s="44">
        <v>42578</v>
      </c>
      <c r="C45" s="45">
        <f t="shared" si="9"/>
        <v>30</v>
      </c>
      <c r="D45" s="46">
        <f t="shared" si="10"/>
        <v>8</v>
      </c>
      <c r="E45" s="47">
        <v>42587</v>
      </c>
      <c r="F45" s="45">
        <f t="shared" si="11"/>
        <v>31</v>
      </c>
      <c r="G45" s="48">
        <f t="shared" si="12"/>
        <v>1.6</v>
      </c>
      <c r="H45" s="3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5"/>
      <c r="Z45" s="25"/>
      <c r="AA45" s="26"/>
      <c r="AB45" s="26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4"/>
    </row>
    <row r="46" spans="1:71" ht="15" customHeight="1" x14ac:dyDescent="0.25">
      <c r="A46" s="57" t="s">
        <v>72</v>
      </c>
      <c r="B46" s="60">
        <v>42590</v>
      </c>
      <c r="C46" s="45">
        <f t="shared" si="9"/>
        <v>32</v>
      </c>
      <c r="D46" s="46">
        <f t="shared" si="10"/>
        <v>0</v>
      </c>
      <c r="E46" s="44"/>
      <c r="F46" s="45">
        <f t="shared" si="11"/>
        <v>0</v>
      </c>
      <c r="G46" s="48">
        <f t="shared" si="12"/>
        <v>0</v>
      </c>
      <c r="H46" s="3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5"/>
      <c r="Z46" s="25"/>
      <c r="AA46" s="26"/>
      <c r="AB46" s="26"/>
      <c r="AC46" s="23"/>
      <c r="AD46" s="76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4"/>
    </row>
    <row r="47" spans="1:71" ht="15" customHeight="1" x14ac:dyDescent="0.25">
      <c r="A47" s="58" t="s">
        <v>28</v>
      </c>
      <c r="B47" s="59">
        <v>42612</v>
      </c>
      <c r="C47" s="45">
        <f t="shared" si="9"/>
        <v>35</v>
      </c>
      <c r="D47" s="46">
        <f t="shared" si="10"/>
        <v>0</v>
      </c>
      <c r="E47" s="59"/>
      <c r="F47" s="45">
        <f t="shared" si="11"/>
        <v>0</v>
      </c>
      <c r="G47" s="48">
        <f t="shared" si="12"/>
        <v>0</v>
      </c>
      <c r="H47" s="3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5"/>
      <c r="Z47" s="25"/>
      <c r="AA47" s="26"/>
      <c r="AB47" s="26"/>
      <c r="AC47" s="23"/>
      <c r="AD47" s="23"/>
      <c r="AE47" s="23"/>
      <c r="AF47" s="23"/>
      <c r="AG47" s="74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4"/>
    </row>
    <row r="48" spans="1:71" ht="6" customHeight="1" x14ac:dyDescent="0.25">
      <c r="A48" s="57"/>
      <c r="B48" s="60"/>
      <c r="C48" s="45">
        <f t="shared" si="9"/>
        <v>0</v>
      </c>
      <c r="D48" s="46">
        <f t="shared" si="10"/>
        <v>0</v>
      </c>
      <c r="E48" s="44"/>
      <c r="F48" s="45">
        <f t="shared" si="11"/>
        <v>0</v>
      </c>
      <c r="G48" s="48">
        <f t="shared" si="12"/>
        <v>0</v>
      </c>
      <c r="H48" s="3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5"/>
      <c r="Z48" s="25"/>
      <c r="AA48" s="26"/>
      <c r="AB48" s="26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4"/>
    </row>
    <row r="49" spans="1:71" ht="15" customHeight="1" x14ac:dyDescent="0.25">
      <c r="A49" s="61" t="s">
        <v>29</v>
      </c>
      <c r="B49" s="62">
        <v>42527</v>
      </c>
      <c r="C49" s="45">
        <f t="shared" si="9"/>
        <v>23</v>
      </c>
      <c r="D49" s="46">
        <f t="shared" si="10"/>
        <v>104</v>
      </c>
      <c r="E49" s="62">
        <v>42670</v>
      </c>
      <c r="F49" s="45">
        <f t="shared" si="11"/>
        <v>43</v>
      </c>
      <c r="G49" s="48">
        <f t="shared" si="12"/>
        <v>20.8</v>
      </c>
      <c r="H49" s="3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3"/>
      <c r="V49" s="73"/>
      <c r="W49" s="73"/>
      <c r="X49" s="73"/>
      <c r="Y49" s="25"/>
      <c r="Z49" s="25"/>
      <c r="AA49" s="26"/>
      <c r="AB49" s="26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4"/>
    </row>
    <row r="50" spans="1:71" ht="15" customHeight="1" x14ac:dyDescent="0.25">
      <c r="A50" s="39" t="s">
        <v>43</v>
      </c>
      <c r="B50" s="44">
        <v>42527</v>
      </c>
      <c r="C50" s="45">
        <f t="shared" si="9"/>
        <v>23</v>
      </c>
      <c r="D50" s="46">
        <f t="shared" si="10"/>
        <v>20</v>
      </c>
      <c r="E50" s="47">
        <f>B50+25</f>
        <v>42552</v>
      </c>
      <c r="F50" s="45">
        <f t="shared" si="11"/>
        <v>26</v>
      </c>
      <c r="G50" s="48">
        <f t="shared" si="12"/>
        <v>4</v>
      </c>
      <c r="H50" s="3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72"/>
      <c r="V50" s="72"/>
      <c r="W50" s="72"/>
      <c r="X50" s="72"/>
      <c r="Y50" s="25"/>
      <c r="Z50" s="25"/>
      <c r="AA50" s="26"/>
      <c r="AB50" s="26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4"/>
    </row>
    <row r="51" spans="1:71" ht="15" customHeight="1" x14ac:dyDescent="0.25">
      <c r="A51" s="39" t="s">
        <v>30</v>
      </c>
      <c r="B51" s="44"/>
      <c r="C51" s="45">
        <f t="shared" si="9"/>
        <v>0</v>
      </c>
      <c r="D51" s="46">
        <f t="shared" si="10"/>
        <v>0</v>
      </c>
      <c r="E51" s="47"/>
      <c r="F51" s="45">
        <f t="shared" si="11"/>
        <v>0</v>
      </c>
      <c r="G51" s="48">
        <f t="shared" si="12"/>
        <v>0</v>
      </c>
      <c r="H51" s="3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5"/>
      <c r="Z51" s="25"/>
      <c r="AA51" s="26"/>
      <c r="AB51" s="26"/>
      <c r="AC51" s="23"/>
      <c r="AD51" s="29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4"/>
    </row>
    <row r="52" spans="1:71" ht="15" customHeight="1" x14ac:dyDescent="0.25">
      <c r="A52" s="49" t="s">
        <v>66</v>
      </c>
      <c r="B52" s="50">
        <v>42590</v>
      </c>
      <c r="C52" s="45">
        <f>WEEKNUM(B52,2)-1</f>
        <v>32</v>
      </c>
      <c r="D52" s="46">
        <f t="shared" si="10"/>
        <v>0</v>
      </c>
      <c r="E52" s="23"/>
      <c r="F52" s="45">
        <f t="shared" si="11"/>
        <v>0</v>
      </c>
      <c r="G52" s="48">
        <f t="shared" si="12"/>
        <v>0</v>
      </c>
      <c r="H52" s="3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5"/>
      <c r="Z52" s="25"/>
      <c r="AA52" s="26"/>
      <c r="AB52" s="26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4"/>
    </row>
    <row r="53" spans="1:71" s="9" customFormat="1" ht="6" customHeight="1" x14ac:dyDescent="0.25">
      <c r="A53" s="49"/>
      <c r="B53" s="50"/>
      <c r="C53" s="45"/>
      <c r="D53" s="46">
        <f t="shared" si="10"/>
        <v>0</v>
      </c>
      <c r="E53" s="23"/>
      <c r="F53" s="45">
        <f t="shared" si="11"/>
        <v>0</v>
      </c>
      <c r="G53" s="48">
        <f t="shared" si="12"/>
        <v>0</v>
      </c>
      <c r="H53" s="32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5"/>
      <c r="Z53" s="25"/>
      <c r="AA53" s="26"/>
      <c r="AB53" s="26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4"/>
    </row>
    <row r="54" spans="1:71" s="9" customFormat="1" ht="15" customHeight="1" x14ac:dyDescent="0.25">
      <c r="A54" s="51" t="s">
        <v>36</v>
      </c>
      <c r="B54" s="44">
        <v>42537</v>
      </c>
      <c r="C54" s="45">
        <f>WEEKNUM(B54,2)-1</f>
        <v>24</v>
      </c>
      <c r="D54" s="46">
        <f t="shared" si="10"/>
        <v>11</v>
      </c>
      <c r="E54" s="52">
        <f>B54+14</f>
        <v>42551</v>
      </c>
      <c r="F54" s="45">
        <f t="shared" si="11"/>
        <v>26</v>
      </c>
      <c r="G54" s="48">
        <f t="shared" si="12"/>
        <v>2.2000000000000002</v>
      </c>
      <c r="H54" s="3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5"/>
      <c r="Z54" s="25"/>
      <c r="AA54" s="26"/>
      <c r="AB54" s="26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4"/>
    </row>
    <row r="55" spans="1:71" s="9" customFormat="1" ht="15" customHeight="1" x14ac:dyDescent="0.25">
      <c r="A55" s="39" t="s">
        <v>33</v>
      </c>
      <c r="B55" s="44">
        <v>42583</v>
      </c>
      <c r="C55" s="45">
        <f>WEEKNUM(B55,2)-1</f>
        <v>31</v>
      </c>
      <c r="D55" s="46">
        <f t="shared" si="10"/>
        <v>15</v>
      </c>
      <c r="E55" s="52">
        <f>B55+18</f>
        <v>42601</v>
      </c>
      <c r="F55" s="45">
        <f t="shared" si="11"/>
        <v>33</v>
      </c>
      <c r="G55" s="48">
        <f t="shared" si="12"/>
        <v>3</v>
      </c>
      <c r="H55" s="32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5"/>
      <c r="Z55" s="25"/>
      <c r="AA55" s="26"/>
      <c r="AB55" s="26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4"/>
    </row>
    <row r="56" spans="1:71" ht="15" customHeight="1" x14ac:dyDescent="0.25">
      <c r="A56" s="39" t="s">
        <v>37</v>
      </c>
      <c r="B56" s="44">
        <v>42534</v>
      </c>
      <c r="C56" s="45">
        <f t="shared" si="9"/>
        <v>24</v>
      </c>
      <c r="D56" s="46">
        <f t="shared" si="10"/>
        <v>30</v>
      </c>
      <c r="E56" s="47">
        <f>B56+40</f>
        <v>42574</v>
      </c>
      <c r="F56" s="45">
        <f t="shared" si="11"/>
        <v>29</v>
      </c>
      <c r="G56" s="48">
        <f t="shared" si="12"/>
        <v>6</v>
      </c>
      <c r="H56" s="3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72"/>
      <c r="W56" s="72"/>
      <c r="X56" s="72"/>
      <c r="Y56" s="25"/>
      <c r="Z56" s="25"/>
      <c r="AA56" s="26"/>
      <c r="AB56" s="26"/>
      <c r="AC56" s="72"/>
      <c r="AD56" s="72"/>
      <c r="AE56" s="72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4"/>
    </row>
    <row r="57" spans="1:71" s="9" customFormat="1" ht="15" customHeight="1" x14ac:dyDescent="0.25">
      <c r="A57" s="39" t="s">
        <v>32</v>
      </c>
      <c r="B57" s="44">
        <v>42513</v>
      </c>
      <c r="C57" s="45">
        <f>WEEKNUM(B57,2)-1</f>
        <v>21</v>
      </c>
      <c r="D57" s="46">
        <f t="shared" si="10"/>
        <v>0</v>
      </c>
      <c r="E57" s="44"/>
      <c r="F57" s="45">
        <f t="shared" si="11"/>
        <v>0</v>
      </c>
      <c r="G57" s="48">
        <f t="shared" si="12"/>
        <v>0</v>
      </c>
      <c r="H57" s="3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5"/>
      <c r="Z57" s="25"/>
      <c r="AA57" s="26"/>
      <c r="AB57" s="26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4"/>
    </row>
    <row r="58" spans="1:71" s="9" customFormat="1" ht="15" customHeight="1" x14ac:dyDescent="0.25">
      <c r="A58" s="39" t="s">
        <v>31</v>
      </c>
      <c r="B58" s="44">
        <v>42587</v>
      </c>
      <c r="C58" s="45">
        <f>WEEKNUM(B58,2)-1</f>
        <v>31</v>
      </c>
      <c r="D58" s="46">
        <f t="shared" si="10"/>
        <v>0</v>
      </c>
      <c r="E58" s="44"/>
      <c r="F58" s="45">
        <f t="shared" si="11"/>
        <v>0</v>
      </c>
      <c r="G58" s="48">
        <f t="shared" si="12"/>
        <v>0</v>
      </c>
      <c r="H58" s="3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5"/>
      <c r="Z58" s="25"/>
      <c r="AA58" s="26"/>
      <c r="AB58" s="26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4"/>
    </row>
    <row r="59" spans="1:71" ht="15" customHeight="1" x14ac:dyDescent="0.25">
      <c r="A59" s="43" t="s">
        <v>38</v>
      </c>
      <c r="B59" s="52">
        <v>42597</v>
      </c>
      <c r="C59" s="45">
        <f t="shared" si="9"/>
        <v>33</v>
      </c>
      <c r="D59" s="46">
        <f t="shared" si="10"/>
        <v>1</v>
      </c>
      <c r="E59" s="47">
        <v>42597</v>
      </c>
      <c r="F59" s="45">
        <f t="shared" si="11"/>
        <v>33</v>
      </c>
      <c r="G59" s="48">
        <f t="shared" si="12"/>
        <v>0</v>
      </c>
      <c r="H59" s="3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5"/>
      <c r="Z59" s="25"/>
      <c r="AA59" s="26"/>
      <c r="AB59" s="26"/>
      <c r="AC59" s="23"/>
      <c r="AD59" s="23"/>
      <c r="AE59" s="77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4"/>
    </row>
    <row r="60" spans="1:71" s="9" customFormat="1" ht="15" customHeight="1" x14ac:dyDescent="0.25">
      <c r="A60" s="39" t="s">
        <v>63</v>
      </c>
      <c r="B60" s="44">
        <f>B59</f>
        <v>42597</v>
      </c>
      <c r="C60" s="45">
        <f t="shared" si="9"/>
        <v>33</v>
      </c>
      <c r="D60" s="46">
        <f t="shared" si="10"/>
        <v>59</v>
      </c>
      <c r="E60" s="44">
        <f>B60+80</f>
        <v>42677</v>
      </c>
      <c r="F60" s="45">
        <f t="shared" si="11"/>
        <v>44</v>
      </c>
      <c r="G60" s="48">
        <f t="shared" si="12"/>
        <v>11.8</v>
      </c>
      <c r="H60" s="3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5"/>
      <c r="Z60" s="25"/>
      <c r="AA60" s="26"/>
      <c r="AB60" s="26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4"/>
    </row>
    <row r="61" spans="1:71" s="9" customFormat="1" ht="15" customHeight="1" x14ac:dyDescent="0.25">
      <c r="A61" s="39" t="s">
        <v>69</v>
      </c>
      <c r="B61" s="44">
        <v>42583</v>
      </c>
      <c r="C61" s="45">
        <f>WEEKNUM(B61,2)-1</f>
        <v>31</v>
      </c>
      <c r="D61" s="46">
        <f>IF(NETWORKDAYS(B61,E61)&lt;0,0,NETWORKDAYS(B61,E61))</f>
        <v>33</v>
      </c>
      <c r="E61" s="47">
        <f>B61+44</f>
        <v>42627</v>
      </c>
      <c r="F61" s="45">
        <f t="shared" si="11"/>
        <v>37</v>
      </c>
      <c r="G61" s="48">
        <f t="shared" si="12"/>
        <v>6.6</v>
      </c>
      <c r="H61" s="3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5"/>
      <c r="Z61" s="25"/>
      <c r="AA61" s="26"/>
      <c r="AB61" s="26"/>
      <c r="AC61" s="73"/>
      <c r="AD61" s="73"/>
      <c r="AE61" s="73"/>
      <c r="AF61" s="73"/>
      <c r="AG61" s="73"/>
      <c r="AH61" s="73"/>
      <c r="AI61" s="7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4"/>
    </row>
    <row r="62" spans="1:71" s="9" customFormat="1" ht="15" customHeight="1" x14ac:dyDescent="0.25">
      <c r="A62" s="39" t="s">
        <v>34</v>
      </c>
      <c r="B62" s="44">
        <v>42541</v>
      </c>
      <c r="C62" s="45">
        <f>WEEKNUM(B62,2)-1</f>
        <v>25</v>
      </c>
      <c r="D62" s="46">
        <f t="shared" si="10"/>
        <v>40</v>
      </c>
      <c r="E62" s="44">
        <f>B62+53</f>
        <v>42594</v>
      </c>
      <c r="F62" s="45">
        <f t="shared" si="11"/>
        <v>32</v>
      </c>
      <c r="G62" s="48">
        <f t="shared" si="12"/>
        <v>8</v>
      </c>
      <c r="H62" s="3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72"/>
      <c r="X62" s="72"/>
      <c r="Y62" s="25"/>
      <c r="Z62" s="25"/>
      <c r="AA62" s="26"/>
      <c r="AB62" s="26"/>
      <c r="AC62" s="72"/>
      <c r="AD62" s="72"/>
      <c r="AE62" s="72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4"/>
    </row>
    <row r="63" spans="1:71" s="9" customFormat="1" ht="15" customHeight="1" x14ac:dyDescent="0.25">
      <c r="A63" s="39" t="s">
        <v>35</v>
      </c>
      <c r="B63" s="44">
        <v>42604</v>
      </c>
      <c r="C63" s="45">
        <f>WEEKNUM(B63,2)-1</f>
        <v>34</v>
      </c>
      <c r="D63" s="46">
        <f t="shared" si="10"/>
        <v>11</v>
      </c>
      <c r="E63" s="52">
        <f>B63+14</f>
        <v>42618</v>
      </c>
      <c r="F63" s="45">
        <f t="shared" si="11"/>
        <v>36</v>
      </c>
      <c r="G63" s="48">
        <f t="shared" si="12"/>
        <v>2.2000000000000002</v>
      </c>
      <c r="H63" s="3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5"/>
      <c r="Z63" s="25"/>
      <c r="AA63" s="26"/>
      <c r="AB63" s="26"/>
      <c r="AC63" s="23"/>
      <c r="AD63" s="23"/>
      <c r="AE63" s="23"/>
      <c r="AF63" s="72"/>
      <c r="AG63" s="72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4"/>
    </row>
    <row r="64" spans="1:71" s="9" customFormat="1" ht="15" customHeight="1" x14ac:dyDescent="0.25">
      <c r="A64" s="49" t="s">
        <v>66</v>
      </c>
      <c r="B64" s="50">
        <f>B52+3*7</f>
        <v>42611</v>
      </c>
      <c r="C64" s="45">
        <f>WEEKNUM(B64,2)-1</f>
        <v>35</v>
      </c>
      <c r="D64" s="46">
        <f t="shared" si="10"/>
        <v>0</v>
      </c>
      <c r="E64" s="23"/>
      <c r="F64" s="45">
        <f t="shared" si="11"/>
        <v>0</v>
      </c>
      <c r="G64" s="48">
        <f t="shared" si="12"/>
        <v>0</v>
      </c>
      <c r="H64" s="32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5"/>
      <c r="Z64" s="25"/>
      <c r="AA64" s="26"/>
      <c r="AB64" s="26"/>
      <c r="AC64" s="23"/>
      <c r="AD64" s="23"/>
      <c r="AE64" s="23"/>
      <c r="AF64" s="23"/>
      <c r="AG64" s="29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4"/>
    </row>
    <row r="65" spans="1:71" s="9" customFormat="1" ht="3" customHeight="1" x14ac:dyDescent="0.25">
      <c r="A65" s="49"/>
      <c r="B65" s="50"/>
      <c r="C65" s="45"/>
      <c r="D65" s="46">
        <f t="shared" si="10"/>
        <v>0</v>
      </c>
      <c r="E65" s="23"/>
      <c r="F65" s="45">
        <f t="shared" si="11"/>
        <v>0</v>
      </c>
      <c r="G65" s="48">
        <f t="shared" si="12"/>
        <v>0</v>
      </c>
      <c r="H65" s="3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5"/>
      <c r="Z65" s="25"/>
      <c r="AA65" s="26"/>
      <c r="AB65" s="26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4"/>
    </row>
    <row r="66" spans="1:71" s="9" customFormat="1" ht="15" customHeight="1" x14ac:dyDescent="0.25">
      <c r="A66" s="63" t="s">
        <v>50</v>
      </c>
      <c r="B66" s="47">
        <v>42611</v>
      </c>
      <c r="C66" s="45">
        <f>WEEKNUM(B66,2)-1</f>
        <v>35</v>
      </c>
      <c r="D66" s="46">
        <f t="shared" si="10"/>
        <v>11</v>
      </c>
      <c r="E66" s="47">
        <v>42625</v>
      </c>
      <c r="F66" s="45">
        <f t="shared" si="11"/>
        <v>37</v>
      </c>
      <c r="G66" s="48">
        <f t="shared" si="12"/>
        <v>2.2000000000000002</v>
      </c>
      <c r="H66" s="32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5"/>
      <c r="Z66" s="25"/>
      <c r="AA66" s="26"/>
      <c r="AB66" s="26"/>
      <c r="AC66" s="23"/>
      <c r="AD66" s="23"/>
      <c r="AE66" s="23"/>
      <c r="AF66" s="23"/>
      <c r="AG66" s="72"/>
      <c r="AH66" s="72"/>
      <c r="AI66" s="72"/>
      <c r="AJ66" s="23"/>
      <c r="AK66" s="23"/>
      <c r="AL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4"/>
    </row>
    <row r="67" spans="1:71" ht="15" customHeight="1" x14ac:dyDescent="0.25">
      <c r="A67" s="64" t="s">
        <v>46</v>
      </c>
      <c r="B67" s="52">
        <v>42618</v>
      </c>
      <c r="C67" s="45">
        <f t="shared" si="9"/>
        <v>36</v>
      </c>
      <c r="D67" s="46">
        <f t="shared" si="10"/>
        <v>6</v>
      </c>
      <c r="E67" s="52">
        <v>42625</v>
      </c>
      <c r="F67" s="45">
        <f t="shared" si="11"/>
        <v>37</v>
      </c>
      <c r="G67" s="48">
        <f t="shared" si="12"/>
        <v>1.2</v>
      </c>
      <c r="H67" s="32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5"/>
      <c r="Z67" s="25"/>
      <c r="AA67" s="26"/>
      <c r="AB67" s="26"/>
      <c r="AC67" s="23"/>
      <c r="AD67" s="23"/>
      <c r="AE67" s="23"/>
      <c r="AF67" s="23"/>
      <c r="AG67" s="23"/>
      <c r="AH67" s="72"/>
      <c r="AI67" s="72"/>
      <c r="AJ67" s="23"/>
      <c r="AK67" s="23"/>
      <c r="AL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4"/>
    </row>
    <row r="68" spans="1:71" ht="15" customHeight="1" x14ac:dyDescent="0.25">
      <c r="A68" s="64" t="s">
        <v>47</v>
      </c>
      <c r="B68" s="52">
        <v>42618</v>
      </c>
      <c r="C68" s="45">
        <f t="shared" si="9"/>
        <v>36</v>
      </c>
      <c r="D68" s="46">
        <f t="shared" si="10"/>
        <v>6</v>
      </c>
      <c r="E68" s="52">
        <v>42625</v>
      </c>
      <c r="F68" s="45">
        <f t="shared" si="11"/>
        <v>37</v>
      </c>
      <c r="G68" s="48">
        <f t="shared" si="12"/>
        <v>1.2</v>
      </c>
      <c r="H68" s="3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5"/>
      <c r="Z68" s="25"/>
      <c r="AA68" s="26"/>
      <c r="AB68" s="26"/>
      <c r="AC68" s="23"/>
      <c r="AD68" s="23"/>
      <c r="AE68" s="23"/>
      <c r="AF68" s="23"/>
      <c r="AG68" s="23"/>
      <c r="AH68" s="72"/>
      <c r="AI68" s="72"/>
      <c r="AJ68" s="23"/>
      <c r="AK68" s="23"/>
      <c r="AL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4"/>
    </row>
    <row r="69" spans="1:71" ht="15" customHeight="1" x14ac:dyDescent="0.25">
      <c r="A69" s="64" t="s">
        <v>48</v>
      </c>
      <c r="B69" s="52">
        <v>42618</v>
      </c>
      <c r="C69" s="45">
        <f t="shared" si="9"/>
        <v>36</v>
      </c>
      <c r="D69" s="46">
        <f t="shared" si="10"/>
        <v>6</v>
      </c>
      <c r="E69" s="52">
        <v>42625</v>
      </c>
      <c r="F69" s="45">
        <f t="shared" si="11"/>
        <v>37</v>
      </c>
      <c r="G69" s="48">
        <f t="shared" si="12"/>
        <v>1.2</v>
      </c>
      <c r="H69" s="32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5"/>
      <c r="Z69" s="25"/>
      <c r="AA69" s="26"/>
      <c r="AB69" s="26"/>
      <c r="AC69" s="23"/>
      <c r="AD69" s="23"/>
      <c r="AE69" s="23"/>
      <c r="AF69" s="23"/>
      <c r="AG69" s="23"/>
      <c r="AH69" s="72"/>
      <c r="AI69" s="72"/>
      <c r="AJ69" s="23"/>
      <c r="AK69" s="23"/>
      <c r="AL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4"/>
    </row>
    <row r="70" spans="1:71" s="9" customFormat="1" ht="15" customHeight="1" x14ac:dyDescent="0.25">
      <c r="A70" s="63" t="s">
        <v>44</v>
      </c>
      <c r="B70" s="52">
        <v>42625</v>
      </c>
      <c r="C70" s="45">
        <f>WEEKNUM(B70,2)-1</f>
        <v>37</v>
      </c>
      <c r="D70" s="46">
        <f>IF(NETWORKDAYS(B70,E70)&lt;0,0,NETWORKDAYS(B70,E70))</f>
        <v>3</v>
      </c>
      <c r="E70" s="47">
        <f>B70+2</f>
        <v>42627</v>
      </c>
      <c r="F70" s="45">
        <f t="shared" si="11"/>
        <v>37</v>
      </c>
      <c r="G70" s="48">
        <f t="shared" ref="G70:G78" si="13">IF(D70/5&lt;0.8,0,D70/5)</f>
        <v>0</v>
      </c>
      <c r="H70" s="32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5"/>
      <c r="Z70" s="25"/>
      <c r="AA70" s="26"/>
      <c r="AB70" s="26"/>
      <c r="AC70" s="23"/>
      <c r="AD70" s="23"/>
      <c r="AE70" s="23"/>
      <c r="AF70" s="23"/>
      <c r="AG70" s="23"/>
      <c r="AH70" s="23"/>
      <c r="AI70" s="30"/>
      <c r="AJ70" s="23"/>
      <c r="AK70" s="23"/>
      <c r="AL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4"/>
    </row>
    <row r="71" spans="1:71" s="9" customFormat="1" ht="15" customHeight="1" x14ac:dyDescent="0.25">
      <c r="A71" s="64" t="s">
        <v>45</v>
      </c>
      <c r="B71" s="52">
        <v>42628</v>
      </c>
      <c r="C71" s="45">
        <f>WEEKNUM(B71,2)-1</f>
        <v>37</v>
      </c>
      <c r="D71" s="46">
        <f>IF(NETWORKDAYS(B71,E71)&lt;0,0,NETWORKDAYS(B71,E71))</f>
        <v>8</v>
      </c>
      <c r="E71" s="44">
        <v>42639</v>
      </c>
      <c r="F71" s="45">
        <f t="shared" si="11"/>
        <v>39</v>
      </c>
      <c r="G71" s="48">
        <f t="shared" si="13"/>
        <v>1.6</v>
      </c>
      <c r="H71" s="3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5"/>
      <c r="Z71" s="25"/>
      <c r="AA71" s="26"/>
      <c r="AB71" s="26"/>
      <c r="AC71" s="23"/>
      <c r="AD71" s="23"/>
      <c r="AE71" s="23"/>
      <c r="AF71" s="23"/>
      <c r="AG71" s="23"/>
      <c r="AH71" s="23"/>
      <c r="AI71" s="72"/>
      <c r="AJ71" s="72"/>
      <c r="AK71" s="72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4"/>
    </row>
    <row r="72" spans="1:71" s="9" customFormat="1" ht="3" customHeight="1" x14ac:dyDescent="0.25">
      <c r="A72" s="63"/>
      <c r="B72" s="47"/>
      <c r="C72" s="45"/>
      <c r="D72" s="46">
        <f t="shared" ref="D72:D90" si="14">IF(NETWORKDAYS(B72,E72)&lt;0,0,NETWORKDAYS(B72,E72))</f>
        <v>0</v>
      </c>
      <c r="E72" s="47"/>
      <c r="F72" s="45">
        <f t="shared" ref="F72:F90" si="15">WEEKNUM(E72,2)-1</f>
        <v>0</v>
      </c>
      <c r="G72" s="48">
        <f t="shared" si="13"/>
        <v>0</v>
      </c>
      <c r="H72" s="32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5"/>
      <c r="Z72" s="25"/>
      <c r="AA72" s="26"/>
      <c r="AB72" s="26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4"/>
    </row>
    <row r="73" spans="1:71" ht="15" customHeight="1" x14ac:dyDescent="0.25">
      <c r="A73" s="63" t="s">
        <v>49</v>
      </c>
      <c r="B73" s="47">
        <v>42640</v>
      </c>
      <c r="C73" s="45">
        <f t="shared" si="9"/>
        <v>39</v>
      </c>
      <c r="D73" s="46">
        <f t="shared" si="14"/>
        <v>0</v>
      </c>
      <c r="E73" s="44"/>
      <c r="F73" s="45">
        <f t="shared" si="15"/>
        <v>0</v>
      </c>
      <c r="G73" s="48">
        <f t="shared" si="13"/>
        <v>0</v>
      </c>
      <c r="H73" s="32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5"/>
      <c r="Z73" s="25"/>
      <c r="AA73" s="26"/>
      <c r="AB73" s="26"/>
      <c r="AC73" s="23"/>
      <c r="AD73" s="23"/>
      <c r="AE73" s="23"/>
      <c r="AF73" s="23"/>
      <c r="AG73" s="23"/>
      <c r="AH73" s="23"/>
      <c r="AI73" s="23"/>
      <c r="AJ73" s="23"/>
      <c r="AK73" s="30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4"/>
    </row>
    <row r="74" spans="1:71" ht="15" customHeight="1" x14ac:dyDescent="0.25">
      <c r="A74" s="65" t="s">
        <v>67</v>
      </c>
      <c r="B74" s="50">
        <v>42641</v>
      </c>
      <c r="C74" s="45">
        <f t="shared" si="9"/>
        <v>39</v>
      </c>
      <c r="D74" s="46">
        <f t="shared" si="14"/>
        <v>0</v>
      </c>
      <c r="E74" s="44"/>
      <c r="F74" s="45">
        <f t="shared" si="15"/>
        <v>0</v>
      </c>
      <c r="G74" s="48">
        <f t="shared" si="13"/>
        <v>0</v>
      </c>
      <c r="H74" s="32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5"/>
      <c r="Z74" s="25"/>
      <c r="AA74" s="26"/>
      <c r="AB74" s="26"/>
      <c r="AC74" s="23"/>
      <c r="AD74" s="23"/>
      <c r="AE74" s="23"/>
      <c r="AF74" s="23"/>
      <c r="AG74" s="23"/>
      <c r="AH74" s="23"/>
      <c r="AI74" s="23"/>
      <c r="AJ74" s="23"/>
      <c r="AK74" s="29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4"/>
    </row>
    <row r="75" spans="1:71" ht="3" customHeight="1" x14ac:dyDescent="0.25">
      <c r="A75" s="39"/>
      <c r="B75" s="23"/>
      <c r="C75" s="40"/>
      <c r="D75" s="46">
        <f t="shared" si="14"/>
        <v>0</v>
      </c>
      <c r="E75" s="44"/>
      <c r="F75" s="45">
        <f t="shared" si="15"/>
        <v>0</v>
      </c>
      <c r="G75" s="48">
        <f t="shared" si="13"/>
        <v>0</v>
      </c>
      <c r="H75" s="32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5"/>
      <c r="Z75" s="25"/>
      <c r="AA75" s="26"/>
      <c r="AB75" s="26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4"/>
    </row>
    <row r="76" spans="1:71" ht="15" customHeight="1" x14ac:dyDescent="0.25">
      <c r="A76" s="67" t="s">
        <v>51</v>
      </c>
      <c r="B76" s="52">
        <v>42641</v>
      </c>
      <c r="C76" s="45">
        <f t="shared" ref="C76:C90" si="16">WEEKNUM(B76,2)-1</f>
        <v>39</v>
      </c>
      <c r="D76" s="46">
        <f t="shared" si="14"/>
        <v>8</v>
      </c>
      <c r="E76" s="44">
        <f>B77-1</f>
        <v>42652</v>
      </c>
      <c r="F76" s="45">
        <f t="shared" si="15"/>
        <v>40</v>
      </c>
      <c r="G76" s="48">
        <f t="shared" si="13"/>
        <v>1.6</v>
      </c>
      <c r="H76" s="32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5"/>
      <c r="Z76" s="25"/>
      <c r="AA76" s="26"/>
      <c r="AB76" s="26"/>
      <c r="AC76" s="23"/>
      <c r="AD76" s="23"/>
      <c r="AE76" s="23"/>
      <c r="AF76" s="23"/>
      <c r="AG76" s="23"/>
      <c r="AH76" s="23"/>
      <c r="AI76" s="23"/>
      <c r="AJ76" s="23"/>
      <c r="AK76" s="72"/>
      <c r="AL76" s="72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4"/>
    </row>
    <row r="77" spans="1:71" ht="15" customHeight="1" x14ac:dyDescent="0.25">
      <c r="A77" s="66" t="s">
        <v>52</v>
      </c>
      <c r="B77" s="52">
        <f>B81-17</f>
        <v>42653</v>
      </c>
      <c r="C77" s="45">
        <f t="shared" si="16"/>
        <v>41</v>
      </c>
      <c r="D77" s="46">
        <f t="shared" si="14"/>
        <v>1</v>
      </c>
      <c r="E77" s="47">
        <f>B77</f>
        <v>42653</v>
      </c>
      <c r="F77" s="45">
        <f t="shared" si="15"/>
        <v>41</v>
      </c>
      <c r="G77" s="48">
        <f t="shared" si="13"/>
        <v>0</v>
      </c>
      <c r="H77" s="32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5"/>
      <c r="Z77" s="25"/>
      <c r="AA77" s="26"/>
      <c r="AB77" s="26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30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4"/>
    </row>
    <row r="78" spans="1:71" ht="15" customHeight="1" x14ac:dyDescent="0.25">
      <c r="A78" s="67" t="s">
        <v>53</v>
      </c>
      <c r="B78" s="52">
        <f>B77</f>
        <v>42653</v>
      </c>
      <c r="C78" s="45">
        <f t="shared" si="16"/>
        <v>41</v>
      </c>
      <c r="D78" s="46">
        <f t="shared" si="14"/>
        <v>11</v>
      </c>
      <c r="E78" s="44">
        <v>42667</v>
      </c>
      <c r="F78" s="45">
        <f t="shared" si="15"/>
        <v>43</v>
      </c>
      <c r="G78" s="48">
        <f t="shared" si="13"/>
        <v>2.2000000000000002</v>
      </c>
      <c r="H78" s="32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5"/>
      <c r="Z78" s="25"/>
      <c r="AA78" s="26"/>
      <c r="AB78" s="26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74"/>
      <c r="AN78" s="74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4"/>
    </row>
    <row r="79" spans="1:71" ht="15" customHeight="1" x14ac:dyDescent="0.25">
      <c r="A79" s="65" t="s">
        <v>66</v>
      </c>
      <c r="B79" s="50">
        <v>42667</v>
      </c>
      <c r="C79" s="45">
        <f t="shared" si="16"/>
        <v>43</v>
      </c>
      <c r="D79" s="46">
        <f t="shared" si="14"/>
        <v>0</v>
      </c>
      <c r="E79" s="44"/>
      <c r="F79" s="45">
        <f t="shared" si="15"/>
        <v>0</v>
      </c>
      <c r="G79" s="48">
        <f>IF(D79/5&lt;0.8,0,D79/5)</f>
        <v>0</v>
      </c>
      <c r="H79" s="32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5"/>
      <c r="Z79" s="25"/>
      <c r="AA79" s="26"/>
      <c r="AB79" s="26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9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4"/>
    </row>
    <row r="80" spans="1:71" ht="3" customHeight="1" x14ac:dyDescent="0.25">
      <c r="A80" s="64"/>
      <c r="B80" s="47"/>
      <c r="C80" s="45">
        <f t="shared" si="16"/>
        <v>0</v>
      </c>
      <c r="D80" s="46">
        <f t="shared" si="14"/>
        <v>0</v>
      </c>
      <c r="E80" s="44"/>
      <c r="F80" s="45">
        <f t="shared" si="15"/>
        <v>0</v>
      </c>
      <c r="G80" s="48">
        <f t="shared" ref="G80:G89" si="17">IF(D80/5&lt;0.8,0,D80/5)</f>
        <v>0</v>
      </c>
      <c r="H80" s="32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5"/>
      <c r="Z80" s="25"/>
      <c r="AA80" s="26"/>
      <c r="AB80" s="26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4"/>
    </row>
    <row r="81" spans="1:71" ht="15" customHeight="1" x14ac:dyDescent="0.25">
      <c r="A81" s="67" t="s">
        <v>62</v>
      </c>
      <c r="B81" s="52">
        <v>42670</v>
      </c>
      <c r="C81" s="45">
        <f t="shared" si="16"/>
        <v>43</v>
      </c>
      <c r="D81" s="46">
        <f t="shared" si="14"/>
        <v>1</v>
      </c>
      <c r="E81" s="47">
        <v>42670</v>
      </c>
      <c r="F81" s="45">
        <f t="shared" si="15"/>
        <v>43</v>
      </c>
      <c r="G81" s="48">
        <f t="shared" si="17"/>
        <v>0</v>
      </c>
      <c r="H81" s="32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5"/>
      <c r="Z81" s="25"/>
      <c r="AA81" s="26"/>
      <c r="AB81" s="26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30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4"/>
    </row>
    <row r="82" spans="1:71" ht="15" customHeight="1" x14ac:dyDescent="0.25">
      <c r="A82" s="67" t="s">
        <v>56</v>
      </c>
      <c r="B82" s="68">
        <f>B83-52</f>
        <v>42589</v>
      </c>
      <c r="C82" s="45">
        <f t="shared" si="16"/>
        <v>31</v>
      </c>
      <c r="D82" s="46">
        <f t="shared" si="14"/>
        <v>0</v>
      </c>
      <c r="E82" s="44"/>
      <c r="F82" s="45">
        <f t="shared" si="15"/>
        <v>0</v>
      </c>
      <c r="G82" s="48">
        <f t="shared" si="17"/>
        <v>0</v>
      </c>
      <c r="H82" s="32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5"/>
      <c r="Z82" s="25"/>
      <c r="AA82" s="26"/>
      <c r="AB82" s="26"/>
      <c r="AC82" s="23"/>
      <c r="AD82" s="75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4"/>
    </row>
    <row r="83" spans="1:71" ht="15" customHeight="1" x14ac:dyDescent="0.25">
      <c r="A83" s="67" t="s">
        <v>55</v>
      </c>
      <c r="B83" s="68">
        <f>B84-33</f>
        <v>42641</v>
      </c>
      <c r="C83" s="45">
        <f t="shared" si="16"/>
        <v>39</v>
      </c>
      <c r="D83" s="46">
        <f t="shared" si="14"/>
        <v>0</v>
      </c>
      <c r="E83" s="44"/>
      <c r="F83" s="45">
        <f t="shared" si="15"/>
        <v>0</v>
      </c>
      <c r="G83" s="48">
        <f t="shared" si="17"/>
        <v>0</v>
      </c>
      <c r="H83" s="32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5"/>
      <c r="Z83" s="25"/>
      <c r="AA83" s="26"/>
      <c r="AB83" s="26"/>
      <c r="AC83" s="23"/>
      <c r="AD83" s="23"/>
      <c r="AE83" s="23"/>
      <c r="AF83" s="23"/>
      <c r="AG83" s="23"/>
      <c r="AH83" s="23"/>
      <c r="AI83" s="23"/>
      <c r="AJ83" s="23"/>
      <c r="AK83" s="75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4"/>
    </row>
    <row r="84" spans="1:71" ht="15" customHeight="1" x14ac:dyDescent="0.25">
      <c r="A84" s="63" t="s">
        <v>54</v>
      </c>
      <c r="B84" s="47">
        <f>B81+4</f>
        <v>42674</v>
      </c>
      <c r="C84" s="45">
        <f t="shared" si="16"/>
        <v>44</v>
      </c>
      <c r="D84" s="46">
        <f t="shared" si="14"/>
        <v>26</v>
      </c>
      <c r="E84" s="47">
        <f>B84+35</f>
        <v>42709</v>
      </c>
      <c r="F84" s="45">
        <f t="shared" si="15"/>
        <v>49</v>
      </c>
      <c r="G84" s="48">
        <f t="shared" si="17"/>
        <v>5.2</v>
      </c>
      <c r="H84" s="3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5"/>
      <c r="Z84" s="25"/>
      <c r="AA84" s="26"/>
      <c r="AB84" s="26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75"/>
      <c r="AQ84" s="75"/>
      <c r="AR84" s="75"/>
      <c r="AS84" s="75"/>
      <c r="AT84" s="75"/>
      <c r="AU84" s="75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4"/>
    </row>
    <row r="85" spans="1:71" ht="15" customHeight="1" x14ac:dyDescent="0.25">
      <c r="A85" s="67" t="s">
        <v>57</v>
      </c>
      <c r="B85" s="52">
        <v>42716</v>
      </c>
      <c r="C85" s="45">
        <f t="shared" si="16"/>
        <v>50</v>
      </c>
      <c r="D85" s="46">
        <f t="shared" si="14"/>
        <v>0</v>
      </c>
      <c r="E85" s="44"/>
      <c r="F85" s="45">
        <f t="shared" si="15"/>
        <v>0</v>
      </c>
      <c r="G85" s="48">
        <f t="shared" si="17"/>
        <v>0</v>
      </c>
      <c r="H85" s="32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5"/>
      <c r="Z85" s="25"/>
      <c r="AA85" s="26"/>
      <c r="AB85" s="26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81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4"/>
    </row>
    <row r="86" spans="1:71" ht="15" customHeight="1" x14ac:dyDescent="0.25">
      <c r="A86" s="91" t="s">
        <v>73</v>
      </c>
      <c r="B86" s="60">
        <v>42718</v>
      </c>
      <c r="C86" s="45">
        <f t="shared" si="16"/>
        <v>50</v>
      </c>
      <c r="D86" s="46">
        <f t="shared" si="14"/>
        <v>0</v>
      </c>
      <c r="E86" s="44"/>
      <c r="F86" s="45">
        <f t="shared" si="15"/>
        <v>0</v>
      </c>
      <c r="G86" s="48">
        <f t="shared" si="17"/>
        <v>0</v>
      </c>
      <c r="H86" s="32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5"/>
      <c r="Z86" s="25"/>
      <c r="AA86" s="26"/>
      <c r="AB86" s="26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81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4"/>
    </row>
    <row r="87" spans="1:71" ht="15" customHeight="1" x14ac:dyDescent="0.25">
      <c r="A87" s="64"/>
      <c r="B87" s="52"/>
      <c r="C87" s="45">
        <f t="shared" si="16"/>
        <v>0</v>
      </c>
      <c r="D87" s="46">
        <f t="shared" si="14"/>
        <v>0</v>
      </c>
      <c r="E87" s="44"/>
      <c r="F87" s="45">
        <f t="shared" si="15"/>
        <v>0</v>
      </c>
      <c r="G87" s="48">
        <f t="shared" si="17"/>
        <v>0</v>
      </c>
      <c r="H87" s="32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5"/>
      <c r="Z87" s="25"/>
      <c r="AA87" s="26"/>
      <c r="AB87" s="26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4"/>
    </row>
    <row r="88" spans="1:71" ht="15" customHeight="1" x14ac:dyDescent="0.25">
      <c r="A88" s="69" t="s">
        <v>58</v>
      </c>
      <c r="B88" s="70">
        <f>B47</f>
        <v>42612</v>
      </c>
      <c r="C88" s="45">
        <f t="shared" si="16"/>
        <v>35</v>
      </c>
      <c r="D88" s="46">
        <f t="shared" si="14"/>
        <v>14</v>
      </c>
      <c r="E88" s="44">
        <f>B89-14</f>
        <v>42629</v>
      </c>
      <c r="F88" s="45">
        <f t="shared" si="15"/>
        <v>37</v>
      </c>
      <c r="G88" s="48">
        <f t="shared" si="17"/>
        <v>2.8</v>
      </c>
      <c r="H88" s="32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5"/>
      <c r="Z88" s="25"/>
      <c r="AA88" s="26"/>
      <c r="AB88" s="26"/>
      <c r="AC88" s="23"/>
      <c r="AD88" s="23"/>
      <c r="AE88" s="23"/>
      <c r="AF88" s="23"/>
      <c r="AG88" s="74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4"/>
    </row>
    <row r="89" spans="1:71" ht="15" customHeight="1" x14ac:dyDescent="0.25">
      <c r="A89" s="69" t="s">
        <v>59</v>
      </c>
      <c r="B89" s="52">
        <f>B90-6*30.5</f>
        <v>42643</v>
      </c>
      <c r="C89" s="45">
        <f t="shared" si="16"/>
        <v>39</v>
      </c>
      <c r="D89" s="46">
        <f t="shared" si="14"/>
        <v>0</v>
      </c>
      <c r="E89" s="44"/>
      <c r="F89" s="45">
        <f t="shared" si="15"/>
        <v>0</v>
      </c>
      <c r="G89" s="48">
        <f t="shared" si="17"/>
        <v>0</v>
      </c>
      <c r="H89" s="32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5"/>
      <c r="Z89" s="25"/>
      <c r="AA89" s="26"/>
      <c r="AB89" s="26"/>
      <c r="AC89" s="23"/>
      <c r="AD89" s="23"/>
      <c r="AE89" s="23"/>
      <c r="AF89" s="23"/>
      <c r="AG89" s="23"/>
      <c r="AH89" s="23"/>
      <c r="AI89" s="23"/>
      <c r="AJ89" s="23"/>
      <c r="AK89" s="74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4"/>
    </row>
    <row r="90" spans="1:71" ht="15" customHeight="1" x14ac:dyDescent="0.25">
      <c r="A90" s="64" t="s">
        <v>60</v>
      </c>
      <c r="B90" s="52">
        <v>42826</v>
      </c>
      <c r="C90" s="45">
        <f t="shared" si="16"/>
        <v>13</v>
      </c>
      <c r="D90" s="46">
        <f t="shared" si="14"/>
        <v>390</v>
      </c>
      <c r="E90" s="44">
        <f>B90+(18*30+7)</f>
        <v>43373</v>
      </c>
      <c r="F90" s="45">
        <f t="shared" si="15"/>
        <v>38</v>
      </c>
      <c r="G90" s="48"/>
      <c r="H90" s="32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5"/>
      <c r="Z90" s="25"/>
      <c r="AA90" s="26"/>
      <c r="AB90" s="26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4"/>
    </row>
  </sheetData>
  <pageMargins left="1.1023622047244095" right="0.70866141732283472" top="0.74803149606299213" bottom="0.74803149606299213" header="0.31496062992125984" footer="0.31496062992125984"/>
  <pageSetup paperSize="8" scale="86" fitToHeight="2" orientation="landscape" r:id="rId1"/>
  <headerFooter>
    <oddFooter>&amp;L&amp;F&amp;C&amp;D&amp;R&amp;P/&amp;N</oddFooter>
  </headerFooter>
  <rowBreaks count="1" manualBreakCount="1">
    <brk id="52" max="4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Asuntotuotanto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Suunnitteluvaiheen malliaikataulu</dc:title>
  <dc:creator>Nieminen Mika</dc:creator>
  <cp:keywords>Versio 1.0</cp:keywords>
  <cp:lastModifiedBy>Nieminen Mika</cp:lastModifiedBy>
  <cp:lastPrinted>2015-09-11T05:29:53Z</cp:lastPrinted>
  <dcterms:created xsi:type="dcterms:W3CDTF">2015-09-02T10:38:58Z</dcterms:created>
  <dcterms:modified xsi:type="dcterms:W3CDTF">2019-07-01T05:04:18Z</dcterms:modified>
</cp:coreProperties>
</file>