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irastot\liitteet\kaupunkiymparisto\liikenne-ja-kartat\kadut\liikennetilastot\liikenneonnettomuudet\"/>
    </mc:Choice>
  </mc:AlternateContent>
  <xr:revisionPtr revIDLastSave="0" documentId="13_ncr:1_{3004E1B5-C85F-4F22-9D89-3A3C575051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nnettomuudet, uhrit " sheetId="13" r:id="rId1"/>
    <sheet name="Uhrit kulkumuodoittain" sheetId="14" r:id="rId2"/>
    <sheet name="Uhrit ikäryhmittäin" sheetId="15" r:id="rId3"/>
  </sheets>
  <definedNames>
    <definedName name="_AMO_UniqueIdentifier" hidden="1">"'d7618f36-c4ba-43a3-b8ac-39fa7a350c80'"</definedName>
    <definedName name="IDX" localSheetId="2">'Uhrit ikäryhmittäin'!$A$1</definedName>
    <definedName name="TABLE" localSheetId="1">'Uhrit kulkumuodoittain'!$A$50:$H$67</definedName>
    <definedName name="TABLE_2" localSheetId="1">'Uhrit kulkumuodoittain'!$I$50:$P$67</definedName>
    <definedName name="_xlnm.Print_Area" localSheetId="0">'Onnettomuudet, uhrit '!$A$1:$N$80</definedName>
    <definedName name="_xlnm.Print_Area" localSheetId="2">'Uhrit ikäryhmittäin'!$A$1:$R$98</definedName>
    <definedName name="_xlnm.Print_Area" localSheetId="1">'Uhrit kulkumuodoittain'!$A$1:$Q$67</definedName>
    <definedName name="_xlnm.Print_Titles" localSheetId="0">'Onnettomuudet, uhrit '!$5:$7</definedName>
    <definedName name="_xlnm.Print_Titles" localSheetId="1">'Uhrit kulkumuodoittain'!$3:$4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7" i="15" l="1"/>
  <c r="O97" i="15"/>
  <c r="N97" i="15"/>
  <c r="M97" i="15"/>
  <c r="R97" i="15" s="1"/>
  <c r="L97" i="15"/>
  <c r="K97" i="15"/>
  <c r="J97" i="15"/>
  <c r="I97" i="15"/>
  <c r="Q97" i="15" s="1"/>
  <c r="H97" i="15"/>
  <c r="G97" i="15"/>
  <c r="F97" i="15"/>
  <c r="E97" i="15"/>
  <c r="D97" i="15"/>
  <c r="C97" i="15"/>
  <c r="P96" i="15"/>
  <c r="O96" i="15"/>
  <c r="N96" i="15"/>
  <c r="M96" i="15"/>
  <c r="R96" i="15" s="1"/>
  <c r="L96" i="15"/>
  <c r="K96" i="15"/>
  <c r="J96" i="15"/>
  <c r="I96" i="15"/>
  <c r="Q96" i="15" s="1"/>
  <c r="H96" i="15"/>
  <c r="G96" i="15"/>
  <c r="F96" i="15"/>
  <c r="E96" i="15"/>
  <c r="D96" i="15"/>
  <c r="C96" i="15"/>
  <c r="P95" i="15"/>
  <c r="O95" i="15"/>
  <c r="N95" i="15"/>
  <c r="M95" i="15"/>
  <c r="R95" i="15" s="1"/>
  <c r="L95" i="15"/>
  <c r="K95" i="15"/>
  <c r="J95" i="15"/>
  <c r="I95" i="15"/>
  <c r="Q95" i="15" s="1"/>
  <c r="H95" i="15"/>
  <c r="G95" i="15"/>
  <c r="F95" i="15"/>
  <c r="E95" i="15"/>
  <c r="D95" i="15"/>
  <c r="C95" i="15"/>
  <c r="P94" i="15"/>
  <c r="O94" i="15"/>
  <c r="N94" i="15"/>
  <c r="M94" i="15"/>
  <c r="R94" i="15" s="1"/>
  <c r="L94" i="15"/>
  <c r="K94" i="15"/>
  <c r="J94" i="15"/>
  <c r="I94" i="15"/>
  <c r="Q94" i="15" s="1"/>
  <c r="H94" i="15"/>
  <c r="G94" i="15"/>
  <c r="F94" i="15"/>
  <c r="E94" i="15"/>
  <c r="D94" i="15"/>
  <c r="C94" i="15"/>
  <c r="P93" i="15"/>
  <c r="O93" i="15"/>
  <c r="N93" i="15"/>
  <c r="M93" i="15"/>
  <c r="R93" i="15" s="1"/>
  <c r="L93" i="15"/>
  <c r="K93" i="15"/>
  <c r="J93" i="15"/>
  <c r="I93" i="15"/>
  <c r="Q93" i="15" s="1"/>
  <c r="H93" i="15"/>
  <c r="G93" i="15"/>
  <c r="F93" i="15"/>
  <c r="E93" i="15"/>
  <c r="D93" i="15"/>
  <c r="C93" i="15"/>
  <c r="P92" i="15"/>
  <c r="O92" i="15"/>
  <c r="N92" i="15"/>
  <c r="M92" i="15"/>
  <c r="R92" i="15" s="1"/>
  <c r="L92" i="15"/>
  <c r="K92" i="15"/>
  <c r="J92" i="15"/>
  <c r="I92" i="15"/>
  <c r="Q92" i="15" s="1"/>
  <c r="H92" i="15"/>
  <c r="G92" i="15"/>
  <c r="F92" i="15"/>
  <c r="E92" i="15"/>
  <c r="D92" i="15"/>
  <c r="C92" i="15"/>
  <c r="P91" i="15"/>
  <c r="P98" i="15" s="1"/>
  <c r="O91" i="15"/>
  <c r="O98" i="15" s="1"/>
  <c r="N91" i="15"/>
  <c r="N98" i="15" s="1"/>
  <c r="M91" i="15"/>
  <c r="R91" i="15" s="1"/>
  <c r="L91" i="15"/>
  <c r="L98" i="15" s="1"/>
  <c r="K91" i="15"/>
  <c r="K98" i="15" s="1"/>
  <c r="J91" i="15"/>
  <c r="J98" i="15" s="1"/>
  <c r="I91" i="15"/>
  <c r="I98" i="15" s="1"/>
  <c r="H91" i="15"/>
  <c r="H98" i="15" s="1"/>
  <c r="G91" i="15"/>
  <c r="G98" i="15" s="1"/>
  <c r="F91" i="15"/>
  <c r="F98" i="15" s="1"/>
  <c r="E91" i="15"/>
  <c r="E98" i="15" s="1"/>
  <c r="D91" i="15"/>
  <c r="D98" i="15" s="1"/>
  <c r="C91" i="15"/>
  <c r="C98" i="15" s="1"/>
  <c r="P90" i="15"/>
  <c r="O90" i="15"/>
  <c r="N90" i="15"/>
  <c r="M90" i="15"/>
  <c r="L90" i="15"/>
  <c r="R90" i="15" s="1"/>
  <c r="K90" i="15"/>
  <c r="J90" i="15"/>
  <c r="I90" i="15"/>
  <c r="H90" i="15"/>
  <c r="Q90" i="15" s="1"/>
  <c r="U90" i="15" s="1"/>
  <c r="G90" i="15"/>
  <c r="F90" i="15"/>
  <c r="E90" i="15"/>
  <c r="D90" i="15"/>
  <c r="C90" i="15"/>
  <c r="V89" i="15"/>
  <c r="R89" i="15"/>
  <c r="Q89" i="15"/>
  <c r="T89" i="15" s="1"/>
  <c r="V88" i="15"/>
  <c r="U88" i="15"/>
  <c r="R88" i="15"/>
  <c r="T88" i="15" s="1"/>
  <c r="Q88" i="15"/>
  <c r="V87" i="15"/>
  <c r="R87" i="15"/>
  <c r="Q87" i="15"/>
  <c r="U87" i="15" s="1"/>
  <c r="U86" i="15"/>
  <c r="R86" i="15"/>
  <c r="V86" i="15" s="1"/>
  <c r="Q86" i="15"/>
  <c r="V85" i="15"/>
  <c r="U85" i="15"/>
  <c r="T85" i="15"/>
  <c r="R85" i="15"/>
  <c r="Q85" i="15"/>
  <c r="R84" i="15"/>
  <c r="V84" i="15" s="1"/>
  <c r="P84" i="15"/>
  <c r="O84" i="15"/>
  <c r="N84" i="15"/>
  <c r="M84" i="15"/>
  <c r="L84" i="15"/>
  <c r="K84" i="15"/>
  <c r="J84" i="15"/>
  <c r="I84" i="15"/>
  <c r="H84" i="15"/>
  <c r="Q84" i="15" s="1"/>
  <c r="U84" i="15" s="1"/>
  <c r="G84" i="15"/>
  <c r="F84" i="15"/>
  <c r="E84" i="15"/>
  <c r="D84" i="15"/>
  <c r="C84" i="15"/>
  <c r="R83" i="15"/>
  <c r="Q83" i="15"/>
  <c r="V82" i="15"/>
  <c r="R82" i="15"/>
  <c r="T82" i="15" s="1"/>
  <c r="Q82" i="15"/>
  <c r="U82" i="15" s="1"/>
  <c r="U81" i="15"/>
  <c r="R81" i="15"/>
  <c r="T81" i="15" s="1"/>
  <c r="Q81" i="15"/>
  <c r="V80" i="15"/>
  <c r="R80" i="15"/>
  <c r="Q80" i="15"/>
  <c r="U80" i="15" s="1"/>
  <c r="V79" i="15"/>
  <c r="U79" i="15"/>
  <c r="R79" i="15"/>
  <c r="T79" i="15" s="1"/>
  <c r="Q79" i="15"/>
  <c r="V78" i="15"/>
  <c r="T78" i="15"/>
  <c r="R78" i="15"/>
  <c r="Q78" i="15"/>
  <c r="U78" i="15" s="1"/>
  <c r="U77" i="15"/>
  <c r="R77" i="15"/>
  <c r="V77" i="15" s="1"/>
  <c r="Q77" i="15"/>
  <c r="P76" i="15"/>
  <c r="O76" i="15"/>
  <c r="N76" i="15"/>
  <c r="M76" i="15"/>
  <c r="L76" i="15"/>
  <c r="R76" i="15" s="1"/>
  <c r="K76" i="15"/>
  <c r="J76" i="15"/>
  <c r="I76" i="15"/>
  <c r="H76" i="15"/>
  <c r="G76" i="15"/>
  <c r="Q76" i="15" s="1"/>
  <c r="U76" i="15" s="1"/>
  <c r="F76" i="15"/>
  <c r="E76" i="15"/>
  <c r="D76" i="15"/>
  <c r="C76" i="15"/>
  <c r="R75" i="15"/>
  <c r="Q75" i="15"/>
  <c r="U74" i="15"/>
  <c r="R74" i="15"/>
  <c r="V74" i="15" s="1"/>
  <c r="Q74" i="15"/>
  <c r="V73" i="15"/>
  <c r="R73" i="15"/>
  <c r="T73" i="15" s="1"/>
  <c r="Q73" i="15"/>
  <c r="U73" i="15" s="1"/>
  <c r="U72" i="15"/>
  <c r="R72" i="15"/>
  <c r="T72" i="15" s="1"/>
  <c r="Q72" i="15"/>
  <c r="V71" i="15"/>
  <c r="R71" i="15"/>
  <c r="Q71" i="15"/>
  <c r="U71" i="15" s="1"/>
  <c r="V70" i="15"/>
  <c r="U70" i="15"/>
  <c r="R70" i="15"/>
  <c r="T70" i="15" s="1"/>
  <c r="Q70" i="15"/>
  <c r="V69" i="15"/>
  <c r="T69" i="15"/>
  <c r="R69" i="15"/>
  <c r="Q69" i="15"/>
  <c r="U69" i="15" s="1"/>
  <c r="P68" i="15"/>
  <c r="R68" i="15" s="1"/>
  <c r="O68" i="15"/>
  <c r="N68" i="15"/>
  <c r="M68" i="15"/>
  <c r="L68" i="15"/>
  <c r="K68" i="15"/>
  <c r="J68" i="15"/>
  <c r="I68" i="15"/>
  <c r="H68" i="15"/>
  <c r="G68" i="15"/>
  <c r="Q68" i="15" s="1"/>
  <c r="U68" i="15" s="1"/>
  <c r="F68" i="15"/>
  <c r="E68" i="15"/>
  <c r="D68" i="15"/>
  <c r="C68" i="15"/>
  <c r="R67" i="15"/>
  <c r="Q67" i="15"/>
  <c r="V66" i="15"/>
  <c r="U66" i="15"/>
  <c r="T66" i="15"/>
  <c r="R66" i="15"/>
  <c r="Q66" i="15"/>
  <c r="U65" i="15"/>
  <c r="R65" i="15"/>
  <c r="V65" i="15" s="1"/>
  <c r="Q65" i="15"/>
  <c r="V64" i="15"/>
  <c r="R64" i="15"/>
  <c r="T64" i="15" s="1"/>
  <c r="Q64" i="15"/>
  <c r="U64" i="15" s="1"/>
  <c r="U63" i="15"/>
  <c r="R63" i="15"/>
  <c r="T63" i="15" s="1"/>
  <c r="Q63" i="15"/>
  <c r="V62" i="15"/>
  <c r="R62" i="15"/>
  <c r="Q62" i="15"/>
  <c r="U62" i="15" s="1"/>
  <c r="V61" i="15"/>
  <c r="U61" i="15"/>
  <c r="R61" i="15"/>
  <c r="T61" i="15" s="1"/>
  <c r="Q61" i="15"/>
  <c r="P60" i="15"/>
  <c r="O60" i="15"/>
  <c r="N60" i="15"/>
  <c r="M60" i="15"/>
  <c r="R60" i="15" s="1"/>
  <c r="L60" i="15"/>
  <c r="K60" i="15"/>
  <c r="J60" i="15"/>
  <c r="I60" i="15"/>
  <c r="Q60" i="15" s="1"/>
  <c r="U60" i="15" s="1"/>
  <c r="H60" i="15"/>
  <c r="G60" i="15"/>
  <c r="F60" i="15"/>
  <c r="E60" i="15"/>
  <c r="D60" i="15"/>
  <c r="C60" i="15"/>
  <c r="R59" i="15"/>
  <c r="Q59" i="15"/>
  <c r="U58" i="15"/>
  <c r="R58" i="15"/>
  <c r="V58" i="15" s="1"/>
  <c r="Q58" i="15"/>
  <c r="V57" i="15"/>
  <c r="U57" i="15"/>
  <c r="T57" i="15"/>
  <c r="R57" i="15"/>
  <c r="Q57" i="15"/>
  <c r="U56" i="15"/>
  <c r="R56" i="15"/>
  <c r="V56" i="15" s="1"/>
  <c r="Q56" i="15"/>
  <c r="V55" i="15"/>
  <c r="R55" i="15"/>
  <c r="T55" i="15" s="1"/>
  <c r="Q55" i="15"/>
  <c r="U55" i="15" s="1"/>
  <c r="U54" i="15"/>
  <c r="R54" i="15"/>
  <c r="T54" i="15" s="1"/>
  <c r="Q54" i="15"/>
  <c r="V53" i="15"/>
  <c r="R53" i="15"/>
  <c r="Q53" i="15"/>
  <c r="U53" i="15" s="1"/>
  <c r="P52" i="15"/>
  <c r="O52" i="15"/>
  <c r="N52" i="15"/>
  <c r="M52" i="15"/>
  <c r="L52" i="15"/>
  <c r="R52" i="15" s="1"/>
  <c r="K52" i="15"/>
  <c r="J52" i="15"/>
  <c r="I52" i="15"/>
  <c r="H52" i="15"/>
  <c r="Q52" i="15" s="1"/>
  <c r="U52" i="15" s="1"/>
  <c r="G52" i="15"/>
  <c r="F52" i="15"/>
  <c r="E52" i="15"/>
  <c r="D52" i="15"/>
  <c r="C52" i="15"/>
  <c r="R51" i="15"/>
  <c r="Q51" i="15"/>
  <c r="V50" i="15"/>
  <c r="T50" i="15"/>
  <c r="R50" i="15"/>
  <c r="Q50" i="15"/>
  <c r="U50" i="15" s="1"/>
  <c r="U49" i="15"/>
  <c r="R49" i="15"/>
  <c r="V49" i="15" s="1"/>
  <c r="Q49" i="15"/>
  <c r="V48" i="15"/>
  <c r="U48" i="15"/>
  <c r="T48" i="15"/>
  <c r="R48" i="15"/>
  <c r="Q48" i="15"/>
  <c r="U47" i="15"/>
  <c r="R47" i="15"/>
  <c r="V47" i="15" s="1"/>
  <c r="Q47" i="15"/>
  <c r="V46" i="15"/>
  <c r="R46" i="15"/>
  <c r="T46" i="15" s="1"/>
  <c r="Q46" i="15"/>
  <c r="U46" i="15" s="1"/>
  <c r="U45" i="15"/>
  <c r="R45" i="15"/>
  <c r="T45" i="15" s="1"/>
  <c r="Q45" i="15"/>
  <c r="P44" i="15"/>
  <c r="O44" i="15"/>
  <c r="N44" i="15"/>
  <c r="M44" i="15"/>
  <c r="L44" i="15"/>
  <c r="R44" i="15" s="1"/>
  <c r="K44" i="15"/>
  <c r="J44" i="15"/>
  <c r="I44" i="15"/>
  <c r="Q44" i="15" s="1"/>
  <c r="U44" i="15" s="1"/>
  <c r="H44" i="15"/>
  <c r="G44" i="15"/>
  <c r="F44" i="15"/>
  <c r="E44" i="15"/>
  <c r="D44" i="15"/>
  <c r="C44" i="15"/>
  <c r="R43" i="15"/>
  <c r="Q43" i="15"/>
  <c r="V42" i="15"/>
  <c r="U42" i="15"/>
  <c r="R42" i="15"/>
  <c r="T42" i="15" s="1"/>
  <c r="Q42" i="15"/>
  <c r="V41" i="15"/>
  <c r="T41" i="15"/>
  <c r="R41" i="15"/>
  <c r="Q41" i="15"/>
  <c r="U41" i="15" s="1"/>
  <c r="U40" i="15"/>
  <c r="R40" i="15"/>
  <c r="V40" i="15" s="1"/>
  <c r="Q40" i="15"/>
  <c r="V39" i="15"/>
  <c r="U39" i="15"/>
  <c r="T39" i="15"/>
  <c r="R39" i="15"/>
  <c r="Q39" i="15"/>
  <c r="U38" i="15"/>
  <c r="R38" i="15"/>
  <c r="V38" i="15" s="1"/>
  <c r="Q38" i="15"/>
  <c r="V37" i="15"/>
  <c r="R37" i="15"/>
  <c r="T37" i="15" s="1"/>
  <c r="Q37" i="15"/>
  <c r="U37" i="15" s="1"/>
  <c r="P36" i="15"/>
  <c r="O36" i="15"/>
  <c r="N36" i="15"/>
  <c r="M36" i="15"/>
  <c r="L36" i="15"/>
  <c r="R36" i="15" s="1"/>
  <c r="K36" i="15"/>
  <c r="J36" i="15"/>
  <c r="I36" i="15"/>
  <c r="H36" i="15"/>
  <c r="G36" i="15"/>
  <c r="Q36" i="15" s="1"/>
  <c r="U36" i="15" s="1"/>
  <c r="F36" i="15"/>
  <c r="E36" i="15"/>
  <c r="D36" i="15"/>
  <c r="C36" i="15"/>
  <c r="R35" i="15"/>
  <c r="Q35" i="15"/>
  <c r="V34" i="15"/>
  <c r="R34" i="15"/>
  <c r="Q34" i="15"/>
  <c r="U34" i="15" s="1"/>
  <c r="V33" i="15"/>
  <c r="U33" i="15"/>
  <c r="R33" i="15"/>
  <c r="T33" i="15" s="1"/>
  <c r="Q33" i="15"/>
  <c r="V32" i="15"/>
  <c r="T32" i="15"/>
  <c r="R32" i="15"/>
  <c r="Q32" i="15"/>
  <c r="U32" i="15" s="1"/>
  <c r="U31" i="15"/>
  <c r="R31" i="15"/>
  <c r="V31" i="15" s="1"/>
  <c r="Q31" i="15"/>
  <c r="V30" i="15"/>
  <c r="U30" i="15"/>
  <c r="T30" i="15"/>
  <c r="R30" i="15"/>
  <c r="Q30" i="15"/>
  <c r="U29" i="15"/>
  <c r="R29" i="15"/>
  <c r="V29" i="15" s="1"/>
  <c r="Q29" i="15"/>
  <c r="P28" i="15"/>
  <c r="O28" i="15"/>
  <c r="N28" i="15"/>
  <c r="M28" i="15"/>
  <c r="R28" i="15" s="1"/>
  <c r="L28" i="15"/>
  <c r="K28" i="15"/>
  <c r="J28" i="15"/>
  <c r="I28" i="15"/>
  <c r="H28" i="15"/>
  <c r="G28" i="15"/>
  <c r="Q28" i="15" s="1"/>
  <c r="U28" i="15" s="1"/>
  <c r="F28" i="15"/>
  <c r="E28" i="15"/>
  <c r="D28" i="15"/>
  <c r="C28" i="15"/>
  <c r="R27" i="15"/>
  <c r="Q27" i="15"/>
  <c r="U26" i="15"/>
  <c r="R26" i="15"/>
  <c r="T26" i="15" s="1"/>
  <c r="Q26" i="15"/>
  <c r="V25" i="15"/>
  <c r="R25" i="15"/>
  <c r="Q25" i="15"/>
  <c r="U25" i="15" s="1"/>
  <c r="V24" i="15"/>
  <c r="U24" i="15"/>
  <c r="R24" i="15"/>
  <c r="T24" i="15" s="1"/>
  <c r="Q24" i="15"/>
  <c r="V23" i="15"/>
  <c r="T23" i="15"/>
  <c r="R23" i="15"/>
  <c r="Q23" i="15"/>
  <c r="U23" i="15" s="1"/>
  <c r="U22" i="15"/>
  <c r="R22" i="15"/>
  <c r="V22" i="15" s="1"/>
  <c r="Q22" i="15"/>
  <c r="V21" i="15"/>
  <c r="U21" i="15"/>
  <c r="T21" i="15"/>
  <c r="R21" i="15"/>
  <c r="Q21" i="15"/>
  <c r="R20" i="15"/>
  <c r="V20" i="15" s="1"/>
  <c r="P20" i="15"/>
  <c r="O20" i="15"/>
  <c r="N20" i="15"/>
  <c r="M20" i="15"/>
  <c r="L20" i="15"/>
  <c r="K20" i="15"/>
  <c r="J20" i="15"/>
  <c r="I20" i="15"/>
  <c r="H20" i="15"/>
  <c r="Q20" i="15" s="1"/>
  <c r="U20" i="15" s="1"/>
  <c r="G20" i="15"/>
  <c r="F20" i="15"/>
  <c r="E20" i="15"/>
  <c r="D20" i="15"/>
  <c r="C20" i="15"/>
  <c r="V19" i="15"/>
  <c r="U19" i="15"/>
  <c r="R19" i="15"/>
  <c r="Q19" i="15"/>
  <c r="U18" i="15"/>
  <c r="R18" i="15"/>
  <c r="V18" i="15" s="1"/>
  <c r="Q18" i="15"/>
  <c r="V17" i="15"/>
  <c r="R17" i="15"/>
  <c r="T17" i="15" s="1"/>
  <c r="Q17" i="15"/>
  <c r="U17" i="15" s="1"/>
  <c r="U16" i="15"/>
  <c r="R16" i="15"/>
  <c r="T16" i="15" s="1"/>
  <c r="Q16" i="15"/>
  <c r="V15" i="15"/>
  <c r="R15" i="15"/>
  <c r="Q15" i="15"/>
  <c r="U15" i="15" s="1"/>
  <c r="V14" i="15"/>
  <c r="U14" i="15"/>
  <c r="R14" i="15"/>
  <c r="T14" i="15" s="1"/>
  <c r="Q14" i="15"/>
  <c r="P13" i="15"/>
  <c r="O13" i="15"/>
  <c r="N13" i="15"/>
  <c r="M13" i="15"/>
  <c r="R13" i="15" s="1"/>
  <c r="L13" i="15"/>
  <c r="K13" i="15"/>
  <c r="Q13" i="15" s="1"/>
  <c r="U13" i="15" s="1"/>
  <c r="J13" i="15"/>
  <c r="I13" i="15"/>
  <c r="H13" i="15"/>
  <c r="G13" i="15"/>
  <c r="F13" i="15"/>
  <c r="E13" i="15"/>
  <c r="D13" i="15"/>
  <c r="C13" i="15"/>
  <c r="R12" i="15"/>
  <c r="Q12" i="15"/>
  <c r="U11" i="15"/>
  <c r="R11" i="15"/>
  <c r="V11" i="15" s="1"/>
  <c r="Q11" i="15"/>
  <c r="V10" i="15"/>
  <c r="U10" i="15"/>
  <c r="T10" i="15"/>
  <c r="R10" i="15"/>
  <c r="Q10" i="15"/>
  <c r="U9" i="15"/>
  <c r="R9" i="15"/>
  <c r="V9" i="15" s="1"/>
  <c r="Q9" i="15"/>
  <c r="P8" i="15"/>
  <c r="O8" i="15"/>
  <c r="N8" i="15"/>
  <c r="M8" i="15"/>
  <c r="R8" i="15" s="1"/>
  <c r="L8" i="15"/>
  <c r="K8" i="15"/>
  <c r="J8" i="15"/>
  <c r="I8" i="15"/>
  <c r="H8" i="15"/>
  <c r="G8" i="15"/>
  <c r="Q8" i="15" s="1"/>
  <c r="U8" i="15" s="1"/>
  <c r="F8" i="15"/>
  <c r="E8" i="15"/>
  <c r="D8" i="15"/>
  <c r="C8" i="15"/>
  <c r="U7" i="15"/>
  <c r="R7" i="15"/>
  <c r="V7" i="15" s="1"/>
  <c r="Q7" i="15"/>
  <c r="V6" i="15"/>
  <c r="R6" i="15"/>
  <c r="T6" i="15" s="1"/>
  <c r="Q6" i="15"/>
  <c r="U6" i="15" s="1"/>
  <c r="U5" i="15"/>
  <c r="R5" i="15"/>
  <c r="T5" i="15" s="1"/>
  <c r="Q5" i="15"/>
  <c r="V52" i="15" l="1"/>
  <c r="T52" i="15"/>
  <c r="V8" i="15"/>
  <c r="T8" i="15"/>
  <c r="T44" i="15"/>
  <c r="V44" i="15"/>
  <c r="V90" i="15"/>
  <c r="T90" i="15"/>
  <c r="V28" i="15"/>
  <c r="T28" i="15"/>
  <c r="Q98" i="15"/>
  <c r="T36" i="15"/>
  <c r="V36" i="15"/>
  <c r="V60" i="15"/>
  <c r="T60" i="15"/>
  <c r="V68" i="15"/>
  <c r="T68" i="15"/>
  <c r="T76" i="15"/>
  <c r="V76" i="15"/>
  <c r="V13" i="15"/>
  <c r="T13" i="15"/>
  <c r="V5" i="15"/>
  <c r="T7" i="15"/>
  <c r="T9" i="15"/>
  <c r="V16" i="15"/>
  <c r="T18" i="15"/>
  <c r="T20" i="15"/>
  <c r="V26" i="15"/>
  <c r="T29" i="15"/>
  <c r="T38" i="15"/>
  <c r="V45" i="15"/>
  <c r="T47" i="15"/>
  <c r="V54" i="15"/>
  <c r="T56" i="15"/>
  <c r="V63" i="15"/>
  <c r="T65" i="15"/>
  <c r="V72" i="15"/>
  <c r="T74" i="15"/>
  <c r="V81" i="15"/>
  <c r="T84" i="15"/>
  <c r="T53" i="15"/>
  <c r="T62" i="15"/>
  <c r="T71" i="15"/>
  <c r="T80" i="15"/>
  <c r="M98" i="15"/>
  <c r="R98" i="15" s="1"/>
  <c r="T15" i="15"/>
  <c r="T25" i="15"/>
  <c r="T11" i="15"/>
  <c r="T31" i="15"/>
  <c r="T40" i="15"/>
  <c r="T49" i="15"/>
  <c r="T58" i="15"/>
  <c r="T77" i="15"/>
  <c r="T86" i="15"/>
  <c r="U89" i="15"/>
  <c r="T22" i="15"/>
  <c r="T34" i="15"/>
  <c r="Q91" i="15"/>
  <c r="Q60" i="14" l="1"/>
  <c r="H79" i="14"/>
  <c r="G79" i="14"/>
  <c r="F79" i="14"/>
  <c r="E79" i="14"/>
  <c r="D79" i="14"/>
  <c r="C79" i="14"/>
  <c r="B79" i="14"/>
  <c r="O74" i="14"/>
  <c r="P73" i="14"/>
  <c r="O73" i="14"/>
  <c r="N73" i="14"/>
  <c r="N74" i="14" s="1"/>
  <c r="M73" i="14"/>
  <c r="M74" i="14" s="1"/>
  <c r="L73" i="14"/>
  <c r="K73" i="14"/>
  <c r="J73" i="14"/>
  <c r="H73" i="14"/>
  <c r="G73" i="14"/>
  <c r="F73" i="14"/>
  <c r="F74" i="14" s="1"/>
  <c r="E73" i="14"/>
  <c r="E74" i="14" s="1"/>
  <c r="D73" i="14"/>
  <c r="C73" i="14"/>
  <c r="B73" i="14"/>
  <c r="P72" i="14"/>
  <c r="O72" i="14"/>
  <c r="N72" i="14"/>
  <c r="M72" i="14"/>
  <c r="L72" i="14"/>
  <c r="K72" i="14"/>
  <c r="J72" i="14"/>
  <c r="H72" i="14"/>
  <c r="G72" i="14"/>
  <c r="F72" i="14"/>
  <c r="E72" i="14"/>
  <c r="D72" i="14"/>
  <c r="C72" i="14"/>
  <c r="B72" i="14"/>
  <c r="P70" i="14"/>
  <c r="O70" i="14"/>
  <c r="N70" i="14"/>
  <c r="M70" i="14"/>
  <c r="L70" i="14"/>
  <c r="K70" i="14"/>
  <c r="J70" i="14"/>
  <c r="H70" i="14"/>
  <c r="G70" i="14"/>
  <c r="F70" i="14"/>
  <c r="E70" i="14"/>
  <c r="D70" i="14"/>
  <c r="C70" i="14"/>
  <c r="B70" i="14"/>
  <c r="P69" i="14"/>
  <c r="O69" i="14"/>
  <c r="N69" i="14"/>
  <c r="M69" i="14"/>
  <c r="L69" i="14"/>
  <c r="K69" i="14"/>
  <c r="J69" i="14"/>
  <c r="H69" i="14"/>
  <c r="G69" i="14"/>
  <c r="F69" i="14"/>
  <c r="E69" i="14"/>
  <c r="D69" i="14"/>
  <c r="C69" i="14"/>
  <c r="B69" i="14"/>
  <c r="P67" i="14"/>
  <c r="O67" i="14"/>
  <c r="N67" i="14"/>
  <c r="M67" i="14"/>
  <c r="L67" i="14"/>
  <c r="K67" i="14"/>
  <c r="J67" i="14"/>
  <c r="Q66" i="14"/>
  <c r="Q67" i="14" s="1"/>
  <c r="I66" i="14"/>
  <c r="Q65" i="14"/>
  <c r="I65" i="14"/>
  <c r="Q64" i="14"/>
  <c r="I64" i="14"/>
  <c r="Q63" i="14"/>
  <c r="I63" i="14"/>
  <c r="Q62" i="14"/>
  <c r="I62" i="14"/>
  <c r="Q61" i="14"/>
  <c r="Q59" i="14"/>
  <c r="I59" i="14"/>
  <c r="Q58" i="14"/>
  <c r="I58" i="14"/>
  <c r="Q57" i="14"/>
  <c r="I57" i="14"/>
  <c r="Q56" i="14"/>
  <c r="I56" i="14"/>
  <c r="Q55" i="14"/>
  <c r="I55" i="14"/>
  <c r="Q54" i="14"/>
  <c r="I54" i="14"/>
  <c r="Q53" i="14"/>
  <c r="I53" i="14"/>
  <c r="Q52" i="14"/>
  <c r="I52" i="14"/>
  <c r="Q51" i="14"/>
  <c r="I51" i="14"/>
  <c r="Q44" i="14"/>
  <c r="I44" i="14"/>
  <c r="Q43" i="14"/>
  <c r="I43" i="14"/>
  <c r="Q42" i="14"/>
  <c r="I42" i="14"/>
  <c r="Q41" i="14"/>
  <c r="I41" i="14"/>
  <c r="Q40" i="14"/>
  <c r="I40" i="14"/>
  <c r="Q39" i="14"/>
  <c r="I39" i="14"/>
  <c r="Q38" i="14"/>
  <c r="I38" i="14"/>
  <c r="Q37" i="14"/>
  <c r="I37" i="14"/>
  <c r="Q36" i="14"/>
  <c r="I36" i="14"/>
  <c r="Q35" i="14"/>
  <c r="I35" i="14"/>
  <c r="Q34" i="14"/>
  <c r="I34" i="14"/>
  <c r="Q33" i="14"/>
  <c r="I33" i="14"/>
  <c r="Q32" i="14"/>
  <c r="I32" i="14"/>
  <c r="Q31" i="14"/>
  <c r="I31" i="14"/>
  <c r="Q30" i="14"/>
  <c r="I30" i="14"/>
  <c r="Q29" i="14"/>
  <c r="I29" i="14"/>
  <c r="Q28" i="14"/>
  <c r="I28" i="14"/>
  <c r="Q27" i="14"/>
  <c r="I27" i="14"/>
  <c r="Q26" i="14"/>
  <c r="I26" i="14"/>
  <c r="Q25" i="14"/>
  <c r="I25" i="14"/>
  <c r="Q24" i="14"/>
  <c r="I24" i="14"/>
  <c r="Q23" i="14"/>
  <c r="I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Q12" i="14"/>
  <c r="I12" i="14"/>
  <c r="Q11" i="14"/>
  <c r="I11" i="14"/>
  <c r="Q10" i="14"/>
  <c r="I10" i="14"/>
  <c r="Q9" i="14"/>
  <c r="I9" i="14"/>
  <c r="Q8" i="14"/>
  <c r="I8" i="14"/>
  <c r="Q7" i="14"/>
  <c r="I7" i="14"/>
  <c r="Q6" i="14"/>
  <c r="I6" i="14"/>
  <c r="Q5" i="14"/>
  <c r="I5" i="14"/>
  <c r="I72" i="14" l="1"/>
  <c r="I67" i="14"/>
  <c r="I79" i="14"/>
  <c r="I80" i="14" s="1"/>
  <c r="I69" i="14"/>
  <c r="Q73" i="14"/>
  <c r="P77" i="14" s="1"/>
  <c r="Q69" i="14"/>
  <c r="J74" i="14"/>
  <c r="Q72" i="14"/>
  <c r="J76" i="14" s="1"/>
  <c r="B74" i="14"/>
  <c r="L74" i="14"/>
  <c r="H76" i="14"/>
  <c r="B76" i="14"/>
  <c r="G76" i="14"/>
  <c r="F76" i="14"/>
  <c r="M77" i="14"/>
  <c r="C76" i="14"/>
  <c r="B80" i="14"/>
  <c r="D76" i="14"/>
  <c r="O77" i="14"/>
  <c r="E76" i="14"/>
  <c r="D80" i="14"/>
  <c r="E80" i="14"/>
  <c r="F80" i="14"/>
  <c r="K77" i="14"/>
  <c r="G80" i="14"/>
  <c r="C80" i="14"/>
  <c r="C77" i="14"/>
  <c r="H80" i="14"/>
  <c r="G74" i="14"/>
  <c r="C74" i="14"/>
  <c r="I70" i="14"/>
  <c r="Q70" i="14"/>
  <c r="I73" i="14"/>
  <c r="K74" i="14"/>
  <c r="P76" i="14" l="1"/>
  <c r="Q74" i="14"/>
  <c r="N76" i="14"/>
  <c r="O76" i="14"/>
  <c r="M76" i="14"/>
  <c r="N77" i="14"/>
  <c r="J77" i="14"/>
  <c r="L76" i="14"/>
  <c r="K76" i="14"/>
  <c r="L77" i="14"/>
  <c r="B77" i="14"/>
  <c r="I74" i="14"/>
  <c r="H77" i="14"/>
  <c r="D77" i="14"/>
  <c r="E77" i="14"/>
  <c r="F77" i="14"/>
  <c r="G77" i="14"/>
  <c r="D100" i="13" l="1"/>
  <c r="D99" i="13"/>
  <c r="C99" i="13"/>
  <c r="C100" i="13" s="1"/>
  <c r="B99" i="13"/>
  <c r="D98" i="13"/>
  <c r="C98" i="13"/>
  <c r="B98" i="13"/>
  <c r="B100" i="13" s="1"/>
  <c r="I95" i="13"/>
  <c r="H95" i="13"/>
  <c r="G95" i="13"/>
  <c r="F95" i="13"/>
  <c r="E95" i="13"/>
  <c r="D95" i="13"/>
  <c r="C95" i="13"/>
  <c r="B95" i="13"/>
  <c r="I94" i="13"/>
  <c r="H94" i="13"/>
  <c r="G94" i="13"/>
  <c r="F94" i="13"/>
  <c r="E94" i="13"/>
  <c r="D94" i="13"/>
  <c r="C94" i="13"/>
  <c r="B94" i="13"/>
  <c r="I91" i="13"/>
  <c r="K90" i="13"/>
  <c r="J90" i="13"/>
  <c r="I90" i="13"/>
  <c r="H90" i="13"/>
  <c r="G90" i="13"/>
  <c r="G91" i="13" s="1"/>
  <c r="F90" i="13"/>
  <c r="F91" i="13" s="1"/>
  <c r="E90" i="13"/>
  <c r="E91" i="13" s="1"/>
  <c r="D90" i="13"/>
  <c r="D91" i="13" s="1"/>
  <c r="C90" i="13"/>
  <c r="C91" i="13" s="1"/>
  <c r="B90" i="13"/>
  <c r="K89" i="13"/>
  <c r="J89" i="13"/>
  <c r="I89" i="13"/>
  <c r="H89" i="13"/>
  <c r="H91" i="13" s="1"/>
  <c r="G89" i="13"/>
  <c r="F89" i="13"/>
  <c r="E89" i="13"/>
  <c r="D89" i="13"/>
  <c r="C89" i="13"/>
  <c r="B89" i="13"/>
  <c r="B91" i="13" s="1"/>
  <c r="E86" i="13"/>
  <c r="D86" i="13"/>
  <c r="I85" i="13"/>
  <c r="I86" i="13" s="1"/>
  <c r="H85" i="13"/>
  <c r="H86" i="13" s="1"/>
  <c r="G85" i="13"/>
  <c r="G86" i="13" s="1"/>
  <c r="F85" i="13"/>
  <c r="F86" i="13" s="1"/>
  <c r="E85" i="13"/>
  <c r="D85" i="13"/>
  <c r="I84" i="13"/>
  <c r="H84" i="13"/>
  <c r="G84" i="13"/>
  <c r="F84" i="13"/>
  <c r="E84" i="13"/>
  <c r="D84" i="13"/>
  <c r="I80" i="13"/>
  <c r="H80" i="13"/>
  <c r="G80" i="13"/>
  <c r="F80" i="13"/>
  <c r="E80" i="13"/>
  <c r="D80" i="13"/>
  <c r="C80" i="13"/>
  <c r="B80" i="13"/>
  <c r="R79" i="13"/>
  <c r="M79" i="13"/>
  <c r="L79" i="13"/>
  <c r="R78" i="13"/>
  <c r="M78" i="13"/>
  <c r="L78" i="13"/>
  <c r="R77" i="13"/>
  <c r="M77" i="13"/>
  <c r="L77" i="13"/>
  <c r="R76" i="13"/>
  <c r="N76" i="13"/>
  <c r="N90" i="13" s="1"/>
  <c r="M76" i="13"/>
  <c r="L76" i="13"/>
  <c r="R75" i="13"/>
  <c r="N75" i="13"/>
  <c r="M75" i="13"/>
  <c r="M90" i="13" s="1"/>
  <c r="L75" i="13"/>
  <c r="L90" i="13" s="1"/>
  <c r="R74" i="13"/>
  <c r="N74" i="13"/>
  <c r="M74" i="13"/>
  <c r="L74" i="13"/>
  <c r="R73" i="13"/>
  <c r="R72" i="13"/>
  <c r="N72" i="13"/>
  <c r="M72" i="13"/>
  <c r="L72" i="13"/>
  <c r="R71" i="13"/>
  <c r="N71" i="13"/>
  <c r="M71" i="13"/>
  <c r="L71" i="13"/>
  <c r="R70" i="13"/>
  <c r="N70" i="13"/>
  <c r="N89" i="13" s="1"/>
  <c r="M70" i="13"/>
  <c r="M89" i="13" s="1"/>
  <c r="L70" i="13"/>
  <c r="L89" i="13" s="1"/>
  <c r="R69" i="13"/>
  <c r="N69" i="13"/>
  <c r="M69" i="13"/>
  <c r="L69" i="13"/>
  <c r="R68" i="13"/>
  <c r="N68" i="13"/>
  <c r="M68" i="13"/>
  <c r="L68" i="13"/>
  <c r="R67" i="13"/>
  <c r="N67" i="13"/>
  <c r="M67" i="13"/>
  <c r="L67" i="13"/>
  <c r="R66" i="13"/>
  <c r="N66" i="13"/>
  <c r="M66" i="13"/>
  <c r="L66" i="13"/>
  <c r="R65" i="13"/>
  <c r="N65" i="13"/>
  <c r="M65" i="13"/>
  <c r="L65" i="13"/>
  <c r="R64" i="13"/>
  <c r="N64" i="13"/>
  <c r="M64" i="13"/>
  <c r="L64" i="13"/>
  <c r="R63" i="13"/>
  <c r="N63" i="13"/>
  <c r="M63" i="13"/>
  <c r="L63" i="13"/>
  <c r="R62" i="13"/>
  <c r="N62" i="13"/>
  <c r="M62" i="13"/>
  <c r="L62" i="13"/>
  <c r="R61" i="13"/>
  <c r="N61" i="13"/>
  <c r="M61" i="13"/>
  <c r="L61" i="13"/>
  <c r="R60" i="13"/>
  <c r="N60" i="13"/>
  <c r="M60" i="13"/>
  <c r="L60" i="13"/>
  <c r="R59" i="13"/>
  <c r="N59" i="13"/>
  <c r="M59" i="13"/>
  <c r="L59" i="13"/>
  <c r="R58" i="13"/>
  <c r="N58" i="13"/>
  <c r="M58" i="13"/>
  <c r="L58" i="13"/>
  <c r="M57" i="13"/>
  <c r="L57" i="13"/>
  <c r="F57" i="13"/>
  <c r="I56" i="13"/>
  <c r="L56" i="13" s="1"/>
  <c r="D56" i="13"/>
  <c r="M56" i="13" s="1"/>
  <c r="M55" i="13"/>
  <c r="I55" i="13"/>
  <c r="L55" i="13" s="1"/>
  <c r="D55" i="13"/>
  <c r="F55" i="13" s="1"/>
  <c r="M54" i="13"/>
  <c r="I54" i="13"/>
  <c r="L54" i="13" s="1"/>
  <c r="F54" i="13"/>
  <c r="D54" i="13"/>
  <c r="I53" i="13"/>
  <c r="L53" i="13" s="1"/>
  <c r="D53" i="13"/>
  <c r="M53" i="13" s="1"/>
  <c r="M52" i="13"/>
  <c r="L52" i="13"/>
  <c r="I52" i="13"/>
  <c r="F52" i="13"/>
  <c r="D52" i="13"/>
  <c r="I51" i="13"/>
  <c r="L51" i="13" s="1"/>
  <c r="D51" i="13"/>
  <c r="F51" i="13" s="1"/>
  <c r="L50" i="13"/>
  <c r="I50" i="13"/>
  <c r="D50" i="13"/>
  <c r="M50" i="13" s="1"/>
  <c r="M49" i="13"/>
  <c r="I49" i="13"/>
  <c r="L49" i="13" s="1"/>
  <c r="D49" i="13"/>
  <c r="F49" i="13" s="1"/>
  <c r="I48" i="13"/>
  <c r="L48" i="13" s="1"/>
  <c r="D48" i="13"/>
  <c r="M48" i="13" s="1"/>
  <c r="M47" i="13"/>
  <c r="I47" i="13"/>
  <c r="L47" i="13" s="1"/>
  <c r="D47" i="13"/>
  <c r="F47" i="13" s="1"/>
  <c r="M46" i="13"/>
  <c r="I46" i="13"/>
  <c r="L46" i="13" s="1"/>
  <c r="F46" i="13"/>
  <c r="D46" i="13"/>
  <c r="I45" i="13"/>
  <c r="L45" i="13" s="1"/>
  <c r="D45" i="13"/>
  <c r="M45" i="13" s="1"/>
  <c r="M44" i="13"/>
  <c r="L44" i="13"/>
  <c r="I44" i="13"/>
  <c r="F44" i="13"/>
  <c r="D44" i="13"/>
  <c r="I43" i="13"/>
  <c r="L43" i="13" s="1"/>
  <c r="D43" i="13"/>
  <c r="F43" i="13" s="1"/>
  <c r="L42" i="13"/>
  <c r="I42" i="13"/>
  <c r="D42" i="13"/>
  <c r="M42" i="13" s="1"/>
  <c r="M41" i="13"/>
  <c r="I41" i="13"/>
  <c r="L41" i="13" s="1"/>
  <c r="D41" i="13"/>
  <c r="F41" i="13" s="1"/>
  <c r="I40" i="13"/>
  <c r="L40" i="13" s="1"/>
  <c r="D40" i="13"/>
  <c r="M40" i="13" s="1"/>
  <c r="M39" i="13"/>
  <c r="I39" i="13"/>
  <c r="L39" i="13" s="1"/>
  <c r="D39" i="13"/>
  <c r="F39" i="13" s="1"/>
  <c r="M38" i="13"/>
  <c r="I38" i="13"/>
  <c r="L38" i="13" s="1"/>
  <c r="F38" i="13"/>
  <c r="D38" i="13"/>
  <c r="I37" i="13"/>
  <c r="L37" i="13" s="1"/>
  <c r="D37" i="13"/>
  <c r="M37" i="13" s="1"/>
  <c r="M36" i="13"/>
  <c r="L36" i="13"/>
  <c r="I36" i="13"/>
  <c r="F36" i="13"/>
  <c r="D36" i="13"/>
  <c r="I35" i="13"/>
  <c r="L35" i="13" s="1"/>
  <c r="D35" i="13"/>
  <c r="F35" i="13" s="1"/>
  <c r="L34" i="13"/>
  <c r="I34" i="13"/>
  <c r="D34" i="13"/>
  <c r="M34" i="13" s="1"/>
  <c r="M33" i="13"/>
  <c r="I33" i="13"/>
  <c r="L33" i="13" s="1"/>
  <c r="D33" i="13"/>
  <c r="F33" i="13" s="1"/>
  <c r="I32" i="13"/>
  <c r="L32" i="13" s="1"/>
  <c r="D32" i="13"/>
  <c r="M32" i="13" s="1"/>
  <c r="M31" i="13"/>
  <c r="I31" i="13"/>
  <c r="L31" i="13" s="1"/>
  <c r="F31" i="13"/>
  <c r="D31" i="13"/>
  <c r="M30" i="13"/>
  <c r="I30" i="13"/>
  <c r="L30" i="13" s="1"/>
  <c r="F30" i="13"/>
  <c r="D30" i="13"/>
  <c r="L29" i="13"/>
  <c r="I29" i="13"/>
  <c r="D29" i="13"/>
  <c r="M29" i="13" s="1"/>
  <c r="M28" i="13"/>
  <c r="L28" i="13"/>
  <c r="I28" i="13"/>
  <c r="F28" i="13"/>
  <c r="D28" i="13"/>
  <c r="I27" i="13"/>
  <c r="L27" i="13" s="1"/>
  <c r="D27" i="13"/>
  <c r="F27" i="13" s="1"/>
  <c r="L26" i="13"/>
  <c r="I26" i="13"/>
  <c r="D26" i="13"/>
  <c r="M26" i="13" s="1"/>
  <c r="I25" i="13"/>
  <c r="L25" i="13" s="1"/>
  <c r="D25" i="13"/>
  <c r="M25" i="13" s="1"/>
  <c r="I24" i="13"/>
  <c r="L24" i="13" s="1"/>
  <c r="D24" i="13"/>
  <c r="M24" i="13" s="1"/>
  <c r="M23" i="13"/>
  <c r="I23" i="13"/>
  <c r="L23" i="13" s="1"/>
  <c r="D23" i="13"/>
  <c r="F23" i="13" s="1"/>
  <c r="M22" i="13"/>
  <c r="I22" i="13"/>
  <c r="L22" i="13" s="1"/>
  <c r="F22" i="13"/>
  <c r="D22" i="13"/>
  <c r="M21" i="13"/>
  <c r="I21" i="13"/>
  <c r="L21" i="13" s="1"/>
  <c r="D21" i="13"/>
  <c r="F21" i="13" s="1"/>
  <c r="M20" i="13"/>
  <c r="L20" i="13"/>
  <c r="I20" i="13"/>
  <c r="F20" i="13"/>
  <c r="D20" i="13"/>
  <c r="I19" i="13"/>
  <c r="L19" i="13" s="1"/>
  <c r="D19" i="13"/>
  <c r="F19" i="13" s="1"/>
  <c r="L18" i="13"/>
  <c r="I18" i="13"/>
  <c r="D18" i="13"/>
  <c r="M18" i="13" s="1"/>
  <c r="I17" i="13"/>
  <c r="L17" i="13" s="1"/>
  <c r="D17" i="13"/>
  <c r="M17" i="13" s="1"/>
  <c r="I16" i="13"/>
  <c r="L16" i="13" s="1"/>
  <c r="D16" i="13"/>
  <c r="M16" i="13" s="1"/>
  <c r="M15" i="13"/>
  <c r="I15" i="13"/>
  <c r="L15" i="13" s="1"/>
  <c r="D15" i="13"/>
  <c r="I14" i="13"/>
  <c r="L14" i="13" s="1"/>
  <c r="D14" i="13"/>
  <c r="F14" i="13" s="1"/>
  <c r="L13" i="13"/>
  <c r="I13" i="13"/>
  <c r="D13" i="13"/>
  <c r="M13" i="13" s="1"/>
  <c r="I12" i="13"/>
  <c r="L12" i="13" s="1"/>
  <c r="D12" i="13"/>
  <c r="M12" i="13" s="1"/>
  <c r="I11" i="13"/>
  <c r="L11" i="13" s="1"/>
  <c r="D11" i="13"/>
  <c r="M11" i="13" s="1"/>
  <c r="M10" i="13"/>
  <c r="I10" i="13"/>
  <c r="L10" i="13" s="1"/>
  <c r="D10" i="13"/>
  <c r="F10" i="13" s="1"/>
  <c r="M9" i="13"/>
  <c r="I9" i="13"/>
  <c r="L9" i="13" s="1"/>
  <c r="F9" i="13"/>
  <c r="D9" i="13"/>
  <c r="M8" i="13"/>
  <c r="I8" i="13"/>
  <c r="L8" i="13" s="1"/>
  <c r="D8" i="13"/>
  <c r="F8" i="13" s="1"/>
  <c r="F24" i="13" l="1"/>
  <c r="F40" i="13"/>
  <c r="F48" i="13"/>
  <c r="F29" i="13"/>
  <c r="F53" i="13"/>
  <c r="F13" i="13"/>
  <c r="M14" i="13"/>
  <c r="F18" i="13"/>
  <c r="M19" i="13"/>
  <c r="F26" i="13"/>
  <c r="M27" i="13"/>
  <c r="F34" i="13"/>
  <c r="M35" i="13"/>
  <c r="F42" i="13"/>
  <c r="M43" i="13"/>
  <c r="F50" i="13"/>
  <c r="M51" i="13"/>
  <c r="F11" i="13"/>
  <c r="F16" i="13"/>
  <c r="F32" i="13"/>
  <c r="F56" i="13"/>
  <c r="F37" i="13"/>
  <c r="F45" i="13"/>
  <c r="F12" i="13"/>
  <c r="F17" i="13"/>
  <c r="F25" i="13"/>
</calcChain>
</file>

<file path=xl/sharedStrings.xml><?xml version="1.0" encoding="utf-8"?>
<sst xmlns="http://schemas.openxmlformats.org/spreadsheetml/2006/main" count="199" uniqueCount="97">
  <si>
    <t>Poliisin tilastoimat onnettomuudet
Polisrapporterade olyckor</t>
  </si>
  <si>
    <t xml:space="preserve">Yhteensä
</t>
  </si>
  <si>
    <t xml:space="preserve">Totalt
</t>
  </si>
  <si>
    <t>Onnettomuuksien uhrit
Dödade och skadade personer</t>
  </si>
  <si>
    <t xml:space="preserve">Kuolleet
</t>
  </si>
  <si>
    <t xml:space="preserve">Dödade
</t>
  </si>
  <si>
    <t xml:space="preserve">Loukkaan-
tuneet
</t>
  </si>
  <si>
    <t xml:space="preserve">Skadade
</t>
  </si>
  <si>
    <t>Asukasluku
1000 as.</t>
  </si>
  <si>
    <t xml:space="preserve">Invånare
1000 inv.
</t>
  </si>
  <si>
    <t>Rekist.
moott.ajon.
1000 ajon.</t>
  </si>
  <si>
    <t xml:space="preserve">Reg.motor-
fordon 1000 f.
</t>
  </si>
  <si>
    <t>Uhrit/
1000 as.</t>
  </si>
  <si>
    <t xml:space="preserve">Vuosi
</t>
  </si>
  <si>
    <t>Kuolemaan
Dödade</t>
  </si>
  <si>
    <t>Loukkaan-
tumiseen
Övring</t>
  </si>
  <si>
    <t>Yhteensä
Totalt</t>
  </si>
  <si>
    <t>Omaisuus-
vahinkoihin
johtaneet
Egendom-
skade-
olyckor</t>
  </si>
  <si>
    <t xml:space="preserve">Henkilövahinkoihin johtaneet
Personskadeolyckor
</t>
  </si>
  <si>
    <t xml:space="preserve">År
</t>
  </si>
  <si>
    <t>Yhteensä
Totalt</t>
  </si>
  <si>
    <t>Dödade
och 
skadade/
1000 inv.</t>
  </si>
  <si>
    <t xml:space="preserve">
Personsk.
olyckor/
1000 m.ford.
</t>
  </si>
  <si>
    <t>Henkilöv.onn/
100 milj.ajon.km</t>
  </si>
  <si>
    <t xml:space="preserve">
Personsk.
olyckor/
100 milj.ford.km
</t>
  </si>
  <si>
    <t xml:space="preserve">Poliisin tilastoimat tieliikenneonnettomuudet ja onnettomuuksien uhrit, asukasluku ja rekisteröidyt moottoriajoneuvot sekä  </t>
  </si>
  <si>
    <t>Henkilöv.onn/
1000 m.ajon.</t>
  </si>
  <si>
    <t>väestö 1.1. väestö ed. vuodelle, so. 1.1.2010 -&gt; 2009</t>
  </si>
  <si>
    <t>hvo / 1000 as.</t>
  </si>
  <si>
    <t>suorite (100 milj.ajon.km)</t>
  </si>
  <si>
    <t>5 vuoden keskiarvot</t>
  </si>
  <si>
    <t>muutos-%</t>
  </si>
  <si>
    <t>5 vuoden summat</t>
  </si>
  <si>
    <t>Helsingin alueeseen liitettiin 1.1.2009 Östersundomin alue, jonka onnettomuudet ja suorite on huomioitu 2009 tiedoissa ja siitä eteenpäin.</t>
  </si>
  <si>
    <t>2000-luku</t>
  </si>
  <si>
    <t>2000-2004</t>
  </si>
  <si>
    <t>Vuosi 
År</t>
  </si>
  <si>
    <t>Kuolleet / Dödade</t>
  </si>
  <si>
    <t>Loukkaantuneet / Skadade</t>
  </si>
  <si>
    <t>1) Sisältää raitiovaununkuljettajat</t>
  </si>
  <si>
    <t>Jalan-
kulkijat
Fot-
gängare</t>
  </si>
  <si>
    <t>Polkupyö-
räilijät
Cyk-
lister</t>
  </si>
  <si>
    <t>Mopon kuljettajat
Moped-
förare</t>
  </si>
  <si>
    <t>Moottori-
pyörän 
kuljettajat
Motor-
cyckel-
förare</t>
  </si>
  <si>
    <t>Auton kul-
jettajat 1)
Bilförare 1)</t>
  </si>
  <si>
    <t>Matkus-
tajat
Passa-
gerare</t>
  </si>
  <si>
    <t>Muut
Övriga</t>
  </si>
  <si>
    <t>Yhteensä
Totalt</t>
  </si>
  <si>
    <t>Moottori-
pyörän 
kuljettajat
Motor-
cykel-
förare</t>
  </si>
  <si>
    <t xml:space="preserve">Ikä- </t>
  </si>
  <si>
    <t>Liikennöijäryhmä</t>
  </si>
  <si>
    <t>Vuosina</t>
  </si>
  <si>
    <t>ryhmä</t>
  </si>
  <si>
    <t>Muutos 
%</t>
  </si>
  <si>
    <t>0-6</t>
  </si>
  <si>
    <t>Jalankulkijat</t>
  </si>
  <si>
    <t>Pyöräilijät</t>
  </si>
  <si>
    <t>Matkustajat</t>
  </si>
  <si>
    <t>Yhteensä</t>
  </si>
  <si>
    <t>7-9</t>
  </si>
  <si>
    <t>10-14</t>
  </si>
  <si>
    <t>Mopon kuljettajat</t>
  </si>
  <si>
    <t>Auton kuljettajat</t>
  </si>
  <si>
    <t>15-17</t>
  </si>
  <si>
    <t>Moott. pyör. kuljett.</t>
  </si>
  <si>
    <t>18-19</t>
  </si>
  <si>
    <t>20-24</t>
  </si>
  <si>
    <t>25-34</t>
  </si>
  <si>
    <t>35-44</t>
  </si>
  <si>
    <t>45-54</t>
  </si>
  <si>
    <t>55-64</t>
  </si>
  <si>
    <t>65-74</t>
  </si>
  <si>
    <t>75-</t>
  </si>
  <si>
    <t>Muut</t>
  </si>
  <si>
    <t>Vuonna 2019 yksi pyöräilijäuhri ilman ikätietoa</t>
  </si>
  <si>
    <t>muutos % 11-20</t>
  </si>
  <si>
    <t>uhrit 1000 asukasta kohti, henkilövahinko-onnettomuudet 1000 moottoriajoneuvoa kohti Helsingissä 1950-2021</t>
  </si>
  <si>
    <t>ja henkilövahinko-onnettomuudet 100 milj. ajoneuvokilometriä kohti Helsingissä 1960-2021</t>
  </si>
  <si>
    <t>2019-2021 suoritetietoja ei vielä saatavilla</t>
  </si>
  <si>
    <t>Muutos %
 20-21</t>
  </si>
  <si>
    <t>ka 2017-2020</t>
  </si>
  <si>
    <t>2021 vrt ka. %</t>
  </si>
  <si>
    <t>2012-2016</t>
  </si>
  <si>
    <t>2017-2021</t>
  </si>
  <si>
    <t>Poliisin tilastoimat tieliikenneonnettomuuksissa kuolleet ja loukkaantuneet liikennöijäryhmittäin Helsingissä  1960-2021</t>
  </si>
  <si>
    <t>Muutos %
v. 20-21</t>
  </si>
  <si>
    <t>ka. 12-16</t>
  </si>
  <si>
    <t>ka. 17-21</t>
  </si>
  <si>
    <t>sum 12-16</t>
  </si>
  <si>
    <t>sum 17-21</t>
  </si>
  <si>
    <t>jak 12-16</t>
  </si>
  <si>
    <t>jak 17-21</t>
  </si>
  <si>
    <t>jak 17-21 %</t>
  </si>
  <si>
    <t>Helsingin liikenteessä kuolleet ja loukkaantuneet ikä- ja liikennöijäryhmittäin 2008-2021</t>
  </si>
  <si>
    <t>ka./v 
12-16</t>
  </si>
  <si>
    <t>ka./v 
17-21</t>
  </si>
  <si>
    <t>Vuonna 2021 yksi matkustaja- ja yksi pyöräilijäuhri ilman ikätietoa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</si>
</sst>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m_k_-;\-* #,##0.00\ _m_k_-;_-* &quot;-&quot;??\ _m_k_-;_-@_-"/>
    <numFmt numFmtId="165" formatCode="0.0"/>
    <numFmt numFmtId="166" formatCode="_-* #,##0.0\ _m_k_-;\-* #,##0.0\ _m_k_-;_-* &quot;-&quot;??\ _m_k_-;_-@_-"/>
    <numFmt numFmtId="167" formatCode="_-* #,##0\ _m_k_-;\-* #,##0\ _m_k_-;_-* &quot;-&quot;??\ _m_k_-;_-@_-"/>
    <numFmt numFmtId="168" formatCode="_-* #,##0.000000\ _m_k_-;\-* #,##0.000000\ _m_k_-;_-* &quot;-&quot;??\ _m_k_-;_-@_-"/>
    <numFmt numFmtId="169" formatCode="0.0000000"/>
    <numFmt numFmtId="170" formatCode="_-* #,##0.0\ _€_-;\-* #,##0.0\ _€_-;_-* &quot;-&quot;?\ _€_-;_-@_-"/>
    <numFmt numFmtId="171" formatCode="0.000000"/>
    <numFmt numFmtId="172" formatCode="_-* #,##0.00\ _€_-;\-* #,##0.00\ _€_-;_-* &quot;-&quot;?\ _€_-;_-@_-"/>
    <numFmt numFmtId="173" formatCode="#,##0_ ;\-#,##0\ "/>
  </numFmts>
  <fonts count="13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LTUnivers 330 BasicLight"/>
      <charset val="200"/>
    </font>
    <font>
      <sz val="11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50">
    <xf numFmtId="0" fontId="0" fillId="0" borderId="0" xfId="0"/>
    <xf numFmtId="167" fontId="11" fillId="0" borderId="41" xfId="1" applyNumberFormat="1" applyFont="1" applyBorder="1" applyAlignment="1">
      <alignment vertical="center" wrapText="1"/>
    </xf>
    <xf numFmtId="167" fontId="11" fillId="0" borderId="42" xfId="1" applyNumberFormat="1" applyFont="1" applyBorder="1" applyAlignment="1">
      <alignment vertical="center" wrapText="1"/>
    </xf>
    <xf numFmtId="167" fontId="11" fillId="0" borderId="43" xfId="1" applyNumberFormat="1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vertical="center" wrapText="1"/>
    </xf>
    <xf numFmtId="167" fontId="11" fillId="0" borderId="44" xfId="1" applyNumberFormat="1" applyFont="1" applyBorder="1" applyAlignment="1">
      <alignment vertical="center" wrapText="1"/>
    </xf>
    <xf numFmtId="167" fontId="11" fillId="0" borderId="4" xfId="1" applyNumberFormat="1" applyFont="1" applyBorder="1" applyAlignment="1">
      <alignment vertical="center" wrapText="1"/>
    </xf>
    <xf numFmtId="167" fontId="11" fillId="0" borderId="43" xfId="1" applyNumberFormat="1" applyFont="1" applyBorder="1" applyAlignment="1">
      <alignment vertical="center" wrapText="1"/>
    </xf>
    <xf numFmtId="167" fontId="11" fillId="0" borderId="45" xfId="1" applyNumberFormat="1" applyFont="1" applyBorder="1" applyAlignment="1">
      <alignment vertical="center" wrapText="1"/>
    </xf>
    <xf numFmtId="167" fontId="11" fillId="0" borderId="46" xfId="1" applyNumberFormat="1" applyFont="1" applyBorder="1" applyAlignment="1">
      <alignment vertical="center" wrapText="1"/>
    </xf>
    <xf numFmtId="167" fontId="11" fillId="0" borderId="47" xfId="1" applyNumberFormat="1" applyFont="1" applyBorder="1" applyAlignment="1">
      <alignment horizontal="center" vertical="center" wrapText="1"/>
    </xf>
    <xf numFmtId="167" fontId="11" fillId="0" borderId="20" xfId="1" applyNumberFormat="1" applyFont="1" applyBorder="1" applyAlignment="1">
      <alignment vertical="center" wrapText="1"/>
    </xf>
    <xf numFmtId="167" fontId="11" fillId="0" borderId="47" xfId="1" applyNumberFormat="1" applyFont="1" applyBorder="1" applyAlignment="1">
      <alignment vertical="center" wrapText="1"/>
    </xf>
    <xf numFmtId="167" fontId="11" fillId="0" borderId="21" xfId="1" applyNumberFormat="1" applyFont="1" applyBorder="1" applyAlignment="1">
      <alignment vertical="center" wrapText="1"/>
    </xf>
    <xf numFmtId="167" fontId="11" fillId="0" borderId="48" xfId="1" applyNumberFormat="1" applyFont="1" applyBorder="1" applyAlignment="1">
      <alignment vertical="center" wrapText="1"/>
    </xf>
    <xf numFmtId="167" fontId="11" fillId="0" borderId="49" xfId="1" applyNumberFormat="1" applyFont="1" applyBorder="1" applyAlignment="1">
      <alignment vertical="center" wrapText="1"/>
    </xf>
    <xf numFmtId="167" fontId="11" fillId="0" borderId="50" xfId="1" applyNumberFormat="1" applyFont="1" applyBorder="1" applyAlignment="1">
      <alignment horizontal="center" vertical="center" wrapText="1"/>
    </xf>
    <xf numFmtId="167" fontId="11" fillId="0" borderId="23" xfId="1" applyNumberFormat="1" applyFont="1" applyBorder="1" applyAlignment="1">
      <alignment vertical="center" wrapText="1"/>
    </xf>
    <xf numFmtId="167" fontId="11" fillId="0" borderId="50" xfId="1" applyNumberFormat="1" applyFont="1" applyBorder="1" applyAlignment="1">
      <alignment vertical="center" wrapText="1"/>
    </xf>
    <xf numFmtId="167" fontId="11" fillId="0" borderId="24" xfId="1" applyNumberFormat="1" applyFont="1" applyBorder="1" applyAlignment="1">
      <alignment vertical="center" wrapText="1"/>
    </xf>
    <xf numFmtId="167" fontId="11" fillId="0" borderId="0" xfId="1" applyNumberFormat="1" applyFont="1" applyBorder="1" applyAlignment="1">
      <alignment vertical="center" wrapText="1"/>
    </xf>
    <xf numFmtId="167" fontId="11" fillId="0" borderId="27" xfId="1" applyNumberFormat="1" applyFont="1" applyBorder="1" applyAlignment="1">
      <alignment vertical="center" wrapText="1"/>
    </xf>
    <xf numFmtId="167" fontId="11" fillId="0" borderId="46" xfId="1" quotePrefix="1" applyNumberFormat="1" applyFont="1" applyBorder="1" applyAlignment="1">
      <alignment vertical="center" wrapText="1"/>
    </xf>
    <xf numFmtId="167" fontId="11" fillId="0" borderId="42" xfId="1" quotePrefix="1" applyNumberFormat="1" applyFont="1" applyBorder="1" applyAlignment="1">
      <alignment vertical="center" wrapText="1"/>
    </xf>
    <xf numFmtId="166" fontId="3" fillId="0" borderId="4" xfId="1" applyNumberFormat="1" applyFont="1" applyBorder="1"/>
    <xf numFmtId="166" fontId="3" fillId="0" borderId="2" xfId="1" applyNumberFormat="1" applyFont="1" applyBorder="1"/>
    <xf numFmtId="164" fontId="3" fillId="0" borderId="2" xfId="1" applyFont="1" applyBorder="1"/>
    <xf numFmtId="167" fontId="3" fillId="0" borderId="2" xfId="1" applyNumberFormat="1" applyFont="1" applyBorder="1"/>
    <xf numFmtId="167" fontId="3" fillId="0" borderId="2" xfId="1" applyNumberFormat="1" applyFont="1" applyBorder="1" applyAlignment="1">
      <alignment horizontal="right"/>
    </xf>
    <xf numFmtId="166" fontId="3" fillId="0" borderId="21" xfId="1" applyNumberFormat="1" applyFont="1" applyBorder="1"/>
    <xf numFmtId="166" fontId="3" fillId="0" borderId="20" xfId="1" applyNumberFormat="1" applyFont="1" applyBorder="1"/>
    <xf numFmtId="164" fontId="3" fillId="0" borderId="20" xfId="1" applyFont="1" applyBorder="1"/>
    <xf numFmtId="167" fontId="3" fillId="0" borderId="20" xfId="1" applyNumberFormat="1" applyFont="1" applyBorder="1"/>
    <xf numFmtId="167" fontId="3" fillId="0" borderId="20" xfId="1" applyNumberFormat="1" applyFont="1" applyBorder="1" applyAlignment="1">
      <alignment horizontal="right"/>
    </xf>
    <xf numFmtId="166" fontId="3" fillId="0" borderId="24" xfId="1" applyNumberFormat="1" applyFont="1" applyBorder="1"/>
    <xf numFmtId="166" fontId="3" fillId="0" borderId="23" xfId="1" applyNumberFormat="1" applyFont="1" applyBorder="1"/>
    <xf numFmtId="164" fontId="3" fillId="0" borderId="23" xfId="1" applyFont="1" applyBorder="1"/>
    <xf numFmtId="167" fontId="3" fillId="0" borderId="23" xfId="1" applyNumberFormat="1" applyFont="1" applyBorder="1"/>
    <xf numFmtId="167" fontId="3" fillId="0" borderId="23" xfId="1" applyNumberFormat="1" applyFont="1" applyBorder="1" applyAlignment="1">
      <alignment horizontal="right"/>
    </xf>
    <xf numFmtId="166" fontId="3" fillId="0" borderId="3" xfId="1" applyNumberFormat="1" applyFont="1" applyBorder="1"/>
    <xf numFmtId="164" fontId="3" fillId="0" borderId="3" xfId="1" applyFont="1" applyBorder="1"/>
    <xf numFmtId="167" fontId="3" fillId="0" borderId="3" xfId="1" applyNumberFormat="1" applyFont="1" applyBorder="1"/>
    <xf numFmtId="16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Alignment="1">
      <alignment horizontal="right" vertical="top" wrapText="1"/>
    </xf>
    <xf numFmtId="165" fontId="0" fillId="0" borderId="0" xfId="0" applyNumberFormat="1"/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172" fontId="0" fillId="0" borderId="0" xfId="0" applyNumberFormat="1"/>
    <xf numFmtId="168" fontId="0" fillId="0" borderId="0" xfId="0" applyNumberFormat="1"/>
    <xf numFmtId="0" fontId="3" fillId="0" borderId="13" xfId="0" applyFont="1" applyBorder="1" applyAlignment="1">
      <alignment horizontal="center"/>
    </xf>
    <xf numFmtId="1" fontId="3" fillId="0" borderId="19" xfId="0" applyNumberFormat="1" applyFont="1" applyBorder="1" applyAlignment="1">
      <alignment horizontal="center" vertical="center"/>
    </xf>
    <xf numFmtId="167" fontId="3" fillId="0" borderId="20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9" fillId="0" borderId="0" xfId="0" applyFont="1"/>
    <xf numFmtId="0" fontId="9" fillId="0" borderId="5" xfId="0" applyFont="1" applyBorder="1"/>
    <xf numFmtId="0" fontId="9" fillId="0" borderId="6" xfId="0" applyFont="1" applyBorder="1"/>
    <xf numFmtId="170" fontId="3" fillId="0" borderId="0" xfId="0" applyNumberFormat="1" applyFont="1"/>
    <xf numFmtId="3" fontId="3" fillId="0" borderId="0" xfId="0" applyNumberFormat="1" applyFont="1"/>
    <xf numFmtId="166" fontId="0" fillId="0" borderId="0" xfId="0" applyNumberFormat="1"/>
    <xf numFmtId="3" fontId="0" fillId="0" borderId="0" xfId="0" applyNumberFormat="1"/>
    <xf numFmtId="171" fontId="0" fillId="0" borderId="0" xfId="0" applyNumberFormat="1"/>
    <xf numFmtId="1" fontId="0" fillId="0" borderId="0" xfId="0" applyNumberFormat="1"/>
    <xf numFmtId="169" fontId="0" fillId="0" borderId="0" xfId="0" applyNumberFormat="1"/>
    <xf numFmtId="166" fontId="9" fillId="0" borderId="4" xfId="1" applyNumberFormat="1" applyFont="1" applyBorder="1"/>
    <xf numFmtId="165" fontId="9" fillId="0" borderId="0" xfId="0" applyNumberFormat="1" applyFont="1"/>
    <xf numFmtId="2" fontId="3" fillId="0" borderId="0" xfId="0" applyNumberFormat="1" applyFont="1"/>
    <xf numFmtId="0" fontId="10" fillId="0" borderId="0" xfId="0" applyFont="1"/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4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7" fontId="0" fillId="0" borderId="0" xfId="0" applyNumberFormat="1"/>
    <xf numFmtId="167" fontId="11" fillId="0" borderId="42" xfId="1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25" xfId="0" applyFont="1" applyBorder="1" applyAlignment="1">
      <alignment vertical="center" wrapText="1"/>
    </xf>
    <xf numFmtId="1" fontId="11" fillId="0" borderId="51" xfId="0" applyNumberFormat="1" applyFont="1" applyBorder="1" applyAlignment="1">
      <alignment horizontal="center" vertical="center"/>
    </xf>
    <xf numFmtId="1" fontId="11" fillId="0" borderId="52" xfId="0" applyNumberFormat="1" applyFont="1" applyBorder="1" applyAlignment="1">
      <alignment horizontal="center" vertical="center"/>
    </xf>
    <xf numFmtId="1" fontId="11" fillId="0" borderId="53" xfId="0" applyNumberFormat="1" applyFont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73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vertical="center"/>
    </xf>
    <xf numFmtId="1" fontId="3" fillId="0" borderId="0" xfId="0" applyNumberFormat="1" applyFont="1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3" fontId="9" fillId="0" borderId="107" xfId="0" applyNumberFormat="1" applyFont="1" applyBorder="1" applyAlignment="1">
      <alignment horizontal="center"/>
    </xf>
    <xf numFmtId="0" fontId="8" fillId="0" borderId="0" xfId="0" applyFont="1"/>
    <xf numFmtId="1" fontId="9" fillId="0" borderId="0" xfId="0" applyNumberFormat="1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3" fontId="3" fillId="0" borderId="0" xfId="0" applyNumberFormat="1" applyFont="1" applyAlignment="1" applyProtection="1">
      <alignment vertical="top"/>
      <protection locked="0"/>
    </xf>
    <xf numFmtId="1" fontId="11" fillId="0" borderId="109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3" fillId="0" borderId="0" xfId="4" applyAlignment="1">
      <alignment vertical="top"/>
    </xf>
    <xf numFmtId="0" fontId="3" fillId="0" borderId="0" xfId="4"/>
    <xf numFmtId="0" fontId="3" fillId="2" borderId="0" xfId="4" applyFill="1"/>
    <xf numFmtId="0" fontId="3" fillId="0" borderId="54" xfId="4" applyBorder="1" applyAlignment="1">
      <alignment horizontal="center" wrapText="1"/>
    </xf>
    <xf numFmtId="0" fontId="3" fillId="0" borderId="55" xfId="4" applyBorder="1" applyAlignment="1">
      <alignment vertical="top"/>
    </xf>
    <xf numFmtId="0" fontId="3" fillId="0" borderId="56" xfId="4" applyBorder="1" applyAlignment="1">
      <alignment horizontal="center" vertical="center"/>
    </xf>
    <xf numFmtId="0" fontId="3" fillId="0" borderId="57" xfId="4" applyBorder="1" applyAlignment="1">
      <alignment horizontal="center" vertical="top" wrapText="1"/>
    </xf>
    <xf numFmtId="0" fontId="3" fillId="0" borderId="2" xfId="4" applyBorder="1" applyAlignment="1">
      <alignment vertical="top"/>
    </xf>
    <xf numFmtId="0" fontId="3" fillId="0" borderId="58" xfId="4" applyBorder="1" applyAlignment="1">
      <alignment horizontal="center" vertical="center"/>
    </xf>
    <xf numFmtId="0" fontId="3" fillId="0" borderId="59" xfId="4" applyBorder="1" applyAlignment="1">
      <alignment horizontal="center" vertical="center"/>
    </xf>
    <xf numFmtId="0" fontId="3" fillId="2" borderId="60" xfId="4" applyFill="1" applyBorder="1" applyAlignment="1">
      <alignment wrapText="1"/>
    </xf>
    <xf numFmtId="0" fontId="3" fillId="2" borderId="61" xfId="4" applyFill="1" applyBorder="1" applyAlignment="1">
      <alignment wrapText="1"/>
    </xf>
    <xf numFmtId="0" fontId="3" fillId="2" borderId="62" xfId="4" applyFill="1" applyBorder="1" applyAlignment="1">
      <alignment wrapText="1"/>
    </xf>
    <xf numFmtId="49" fontId="3" fillId="0" borderId="54" xfId="4" applyNumberFormat="1" applyBorder="1" applyAlignment="1">
      <alignment horizontal="center" vertical="top"/>
    </xf>
    <xf numFmtId="0" fontId="3" fillId="0" borderId="63" xfId="4" applyBorder="1" applyAlignment="1">
      <alignment vertical="top"/>
    </xf>
    <xf numFmtId="0" fontId="3" fillId="0" borderId="64" xfId="4" applyBorder="1" applyAlignment="1">
      <alignment vertical="top"/>
    </xf>
    <xf numFmtId="0" fontId="3" fillId="0" borderId="65" xfId="4" applyBorder="1" applyAlignment="1">
      <alignment vertical="top"/>
    </xf>
    <xf numFmtId="0" fontId="3" fillId="0" borderId="15" xfId="4" applyBorder="1" applyAlignment="1">
      <alignment vertical="top"/>
    </xf>
    <xf numFmtId="1" fontId="3" fillId="2" borderId="66" xfId="4" applyNumberFormat="1" applyFill="1" applyBorder="1"/>
    <xf numFmtId="1" fontId="3" fillId="2" borderId="67" xfId="4" applyNumberFormat="1" applyFill="1" applyBorder="1"/>
    <xf numFmtId="1" fontId="3" fillId="2" borderId="68" xfId="4" applyNumberFormat="1" applyFill="1" applyBorder="1"/>
    <xf numFmtId="49" fontId="3" fillId="0" borderId="69" xfId="4" applyNumberFormat="1" applyBorder="1" applyAlignment="1">
      <alignment horizontal="center" vertical="top"/>
    </xf>
    <xf numFmtId="0" fontId="3" fillId="0" borderId="70" xfId="4" applyBorder="1" applyAlignment="1">
      <alignment vertical="top"/>
    </xf>
    <xf numFmtId="0" fontId="3" fillId="0" borderId="71" xfId="4" applyBorder="1" applyAlignment="1">
      <alignment vertical="top"/>
    </xf>
    <xf numFmtId="0" fontId="3" fillId="0" borderId="7" xfId="4" applyBorder="1" applyAlignment="1">
      <alignment vertical="top"/>
    </xf>
    <xf numFmtId="1" fontId="3" fillId="2" borderId="72" xfId="4" applyNumberFormat="1" applyFill="1" applyBorder="1"/>
    <xf numFmtId="1" fontId="3" fillId="2" borderId="73" xfId="4" applyNumberFormat="1" applyFill="1" applyBorder="1"/>
    <xf numFmtId="1" fontId="3" fillId="2" borderId="74" xfId="4" applyNumberFormat="1" applyFill="1" applyBorder="1"/>
    <xf numFmtId="0" fontId="3" fillId="0" borderId="75" xfId="4" applyBorder="1" applyAlignment="1">
      <alignment vertical="top"/>
    </xf>
    <xf numFmtId="0" fontId="3" fillId="0" borderId="76" xfId="4" applyBorder="1" applyAlignment="1">
      <alignment vertical="top"/>
    </xf>
    <xf numFmtId="49" fontId="3" fillId="0" borderId="77" xfId="4" applyNumberFormat="1" applyBorder="1" applyAlignment="1">
      <alignment horizontal="center" vertical="top"/>
    </xf>
    <xf numFmtId="0" fontId="3" fillId="3" borderId="78" xfId="4" applyFill="1" applyBorder="1" applyAlignment="1">
      <alignment vertical="top"/>
    </xf>
    <xf numFmtId="0" fontId="3" fillId="3" borderId="79" xfId="4" applyFill="1" applyBorder="1" applyAlignment="1">
      <alignment vertical="top"/>
    </xf>
    <xf numFmtId="0" fontId="3" fillId="3" borderId="15" xfId="4" applyFill="1" applyBorder="1" applyAlignment="1">
      <alignment vertical="top"/>
    </xf>
    <xf numFmtId="49" fontId="3" fillId="0" borderId="82" xfId="4" applyNumberFormat="1" applyBorder="1" applyAlignment="1">
      <alignment horizontal="center" vertical="top"/>
    </xf>
    <xf numFmtId="0" fontId="3" fillId="0" borderId="83" xfId="4" applyBorder="1" applyAlignment="1">
      <alignment vertical="top"/>
    </xf>
    <xf numFmtId="0" fontId="3" fillId="0" borderId="84" xfId="4" applyBorder="1" applyAlignment="1">
      <alignment vertical="top"/>
    </xf>
    <xf numFmtId="1" fontId="3" fillId="2" borderId="85" xfId="4" applyNumberFormat="1" applyFill="1" applyBorder="1"/>
    <xf numFmtId="1" fontId="3" fillId="2" borderId="45" xfId="4" applyNumberFormat="1" applyFill="1" applyBorder="1"/>
    <xf numFmtId="1" fontId="3" fillId="2" borderId="86" xfId="4" applyNumberFormat="1" applyFill="1" applyBorder="1"/>
    <xf numFmtId="0" fontId="3" fillId="0" borderId="87" xfId="4" applyBorder="1" applyAlignment="1">
      <alignment vertical="top"/>
    </xf>
    <xf numFmtId="0" fontId="3" fillId="0" borderId="88" xfId="4" applyBorder="1" applyAlignment="1">
      <alignment vertical="top"/>
    </xf>
    <xf numFmtId="0" fontId="3" fillId="0" borderId="89" xfId="4" applyBorder="1" applyAlignment="1">
      <alignment vertical="top"/>
    </xf>
    <xf numFmtId="0" fontId="3" fillId="0" borderId="90" xfId="4" applyBorder="1" applyAlignment="1">
      <alignment vertical="top"/>
    </xf>
    <xf numFmtId="1" fontId="3" fillId="2" borderId="91" xfId="4" applyNumberFormat="1" applyFill="1" applyBorder="1"/>
    <xf numFmtId="1" fontId="3" fillId="2" borderId="48" xfId="4" applyNumberFormat="1" applyFill="1" applyBorder="1"/>
    <xf numFmtId="1" fontId="3" fillId="2" borderId="92" xfId="4" applyNumberFormat="1" applyFill="1" applyBorder="1"/>
    <xf numFmtId="0" fontId="3" fillId="0" borderId="105" xfId="4" applyBorder="1" applyAlignment="1">
      <alignment vertical="top"/>
    </xf>
    <xf numFmtId="0" fontId="3" fillId="0" borderId="106" xfId="4" applyBorder="1" applyAlignment="1">
      <alignment vertical="top"/>
    </xf>
    <xf numFmtId="1" fontId="3" fillId="2" borderId="110" xfId="4" applyNumberFormat="1" applyFill="1" applyBorder="1"/>
    <xf numFmtId="1" fontId="3" fillId="2" borderId="41" xfId="4" applyNumberFormat="1" applyFill="1" applyBorder="1"/>
    <xf numFmtId="1" fontId="3" fillId="2" borderId="111" xfId="4" applyNumberFormat="1" applyFill="1" applyBorder="1"/>
    <xf numFmtId="49" fontId="3" fillId="0" borderId="82" xfId="4" quotePrefix="1" applyNumberFormat="1" applyBorder="1" applyAlignment="1">
      <alignment horizontal="center" vertical="top"/>
    </xf>
    <xf numFmtId="1" fontId="3" fillId="2" borderId="93" xfId="4" applyNumberFormat="1" applyFill="1" applyBorder="1"/>
    <xf numFmtId="1" fontId="3" fillId="2" borderId="94" xfId="4" applyNumberFormat="1" applyFill="1" applyBorder="1"/>
    <xf numFmtId="1" fontId="3" fillId="2" borderId="95" xfId="4" applyNumberFormat="1" applyFill="1" applyBorder="1"/>
    <xf numFmtId="0" fontId="3" fillId="0" borderId="87" xfId="4" applyBorder="1" applyAlignment="1">
      <alignment vertical="center"/>
    </xf>
    <xf numFmtId="1" fontId="3" fillId="2" borderId="112" xfId="4" applyNumberFormat="1" applyFill="1" applyBorder="1"/>
    <xf numFmtId="1" fontId="3" fillId="2" borderId="113" xfId="4" applyNumberFormat="1" applyFill="1" applyBorder="1"/>
    <xf numFmtId="1" fontId="3" fillId="2" borderId="114" xfId="4" applyNumberFormat="1" applyFill="1" applyBorder="1"/>
    <xf numFmtId="0" fontId="3" fillId="3" borderId="58" xfId="4" applyFill="1" applyBorder="1" applyAlignment="1">
      <alignment vertical="top"/>
    </xf>
    <xf numFmtId="0" fontId="3" fillId="3" borderId="59" xfId="4" applyFill="1" applyBorder="1" applyAlignment="1">
      <alignment vertical="top"/>
    </xf>
    <xf numFmtId="49" fontId="3" fillId="0" borderId="99" xfId="4" applyNumberFormat="1" applyBorder="1" applyAlignment="1">
      <alignment horizontal="center" vertical="top"/>
    </xf>
    <xf numFmtId="0" fontId="3" fillId="0" borderId="100" xfId="4" applyBorder="1" applyAlignment="1">
      <alignment vertical="top"/>
    </xf>
    <xf numFmtId="0" fontId="3" fillId="0" borderId="101" xfId="4" applyBorder="1" applyAlignment="1">
      <alignment vertical="top"/>
    </xf>
    <xf numFmtId="0" fontId="9" fillId="2" borderId="0" xfId="4" applyFont="1" applyFill="1"/>
    <xf numFmtId="0" fontId="3" fillId="0" borderId="102" xfId="4" applyBorder="1" applyAlignment="1">
      <alignment horizontal="center" vertical="top"/>
    </xf>
    <xf numFmtId="0" fontId="3" fillId="3" borderId="103" xfId="4" applyFill="1" applyBorder="1" applyAlignment="1">
      <alignment vertical="top"/>
    </xf>
    <xf numFmtId="0" fontId="3" fillId="3" borderId="104" xfId="4" applyFill="1" applyBorder="1" applyAlignment="1">
      <alignment vertical="top"/>
    </xf>
    <xf numFmtId="0" fontId="3" fillId="0" borderId="115" xfId="4" applyBorder="1" applyAlignment="1">
      <alignment horizontal="center" vertical="center"/>
    </xf>
    <xf numFmtId="0" fontId="3" fillId="0" borderId="17" xfId="4" applyBorder="1" applyAlignment="1">
      <alignment vertical="top"/>
    </xf>
    <xf numFmtId="0" fontId="3" fillId="0" borderId="116" xfId="4" applyBorder="1" applyAlignment="1">
      <alignment horizontal="center" vertical="center"/>
    </xf>
    <xf numFmtId="0" fontId="3" fillId="0" borderId="117" xfId="4" applyBorder="1" applyAlignment="1">
      <alignment vertical="center"/>
    </xf>
    <xf numFmtId="0" fontId="3" fillId="0" borderId="108" xfId="4" applyBorder="1" applyAlignment="1">
      <alignment horizontal="center" vertical="center" wrapText="1"/>
    </xf>
    <xf numFmtId="0" fontId="3" fillId="0" borderId="118" xfId="4" applyBorder="1" applyAlignment="1">
      <alignment vertical="center"/>
    </xf>
    <xf numFmtId="0" fontId="3" fillId="0" borderId="0" xfId="4" applyAlignment="1"/>
    <xf numFmtId="167" fontId="0" fillId="0" borderId="0" xfId="0" applyNumberFormat="1" applyBorder="1"/>
    <xf numFmtId="0" fontId="0" fillId="0" borderId="0" xfId="0" applyBorder="1"/>
    <xf numFmtId="0" fontId="11" fillId="0" borderId="119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4" applyFont="1" applyAlignment="1">
      <alignment horizontal="center" vertical="top"/>
    </xf>
    <xf numFmtId="0" fontId="3" fillId="0" borderId="0" xfId="4" applyFill="1" applyAlignment="1">
      <alignment horizontal="center" vertical="top"/>
    </xf>
    <xf numFmtId="0" fontId="3" fillId="0" borderId="0" xfId="4" applyAlignment="1">
      <alignment horizontal="center"/>
    </xf>
    <xf numFmtId="1" fontId="3" fillId="3" borderId="80" xfId="4" applyNumberFormat="1" applyFill="1" applyBorder="1"/>
    <xf numFmtId="1" fontId="3" fillId="3" borderId="37" xfId="4" applyNumberFormat="1" applyFill="1" applyBorder="1"/>
    <xf numFmtId="1" fontId="3" fillId="3" borderId="81" xfId="4" applyNumberFormat="1" applyFill="1" applyBorder="1"/>
    <xf numFmtId="1" fontId="3" fillId="3" borderId="93" xfId="4" applyNumberFormat="1" applyFill="1" applyBorder="1"/>
    <xf numFmtId="1" fontId="3" fillId="3" borderId="94" xfId="4" applyNumberFormat="1" applyFill="1" applyBorder="1"/>
    <xf numFmtId="1" fontId="3" fillId="3" borderId="95" xfId="4" applyNumberFormat="1" applyFill="1" applyBorder="1"/>
    <xf numFmtId="1" fontId="3" fillId="3" borderId="96" xfId="4" applyNumberFormat="1" applyFill="1" applyBorder="1"/>
    <xf numFmtId="1" fontId="3" fillId="3" borderId="97" xfId="4" applyNumberFormat="1" applyFill="1" applyBorder="1"/>
    <xf numFmtId="1" fontId="3" fillId="3" borderId="98" xfId="4" applyNumberFormat="1" applyFill="1" applyBorder="1"/>
  </cellXfs>
  <cellStyles count="5">
    <cellStyle name="Normaali" xfId="0" builtinId="0"/>
    <cellStyle name="Normaali 2" xfId="2" xr:uid="{00000000-0005-0000-0000-000001000000}"/>
    <cellStyle name="Normaali 3" xfId="3" xr:uid="{00000000-0005-0000-0000-000002000000}"/>
    <cellStyle name="Normaali 4" xfId="4" xr:uid="{00000000-0005-0000-0000-000003000000}"/>
    <cellStyle name="Pilkku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035-3C9E-45E3-B4A8-36A925567D8E}">
  <sheetPr>
    <pageSetUpPr fitToPage="1"/>
  </sheetPr>
  <dimension ref="A1:T100"/>
  <sheetViews>
    <sheetView tabSelected="1" zoomScale="90" zoomScaleNormal="90" workbookViewId="0">
      <pane ySplit="7" topLeftCell="A65" activePane="bottomLeft" state="frozen"/>
      <selection pane="bottomLeft" activeCell="N3" sqref="N3"/>
    </sheetView>
  </sheetViews>
  <sheetFormatPr defaultRowHeight="13.2"/>
  <cols>
    <col min="1" max="1" width="11.33203125" customWidth="1"/>
    <col min="2" max="2" width="10.109375" customWidth="1"/>
    <col min="3" max="4" width="9.6640625" customWidth="1"/>
    <col min="5" max="5" width="10.6640625" customWidth="1"/>
    <col min="6" max="6" width="10" customWidth="1"/>
    <col min="7" max="9" width="9.6640625" customWidth="1"/>
    <col min="10" max="10" width="10.88671875" customWidth="1"/>
    <col min="11" max="11" width="10.6640625" customWidth="1"/>
    <col min="12" max="12" width="10.44140625" customWidth="1"/>
    <col min="13" max="13" width="12.109375" customWidth="1"/>
    <col min="14" max="14" width="12.44140625" customWidth="1"/>
    <col min="16" max="16" width="9.5546875" bestFit="1" customWidth="1"/>
    <col min="17" max="17" width="13.5546875" bestFit="1" customWidth="1"/>
    <col min="18" max="18" width="11.5546875" bestFit="1" customWidth="1"/>
  </cols>
  <sheetData>
    <row r="1" spans="1:18" ht="1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8" ht="15">
      <c r="A2" s="47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8" ht="15">
      <c r="A3" s="47" t="s">
        <v>77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8" ht="13.8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8" ht="38.25" customHeight="1" thickTop="1">
      <c r="A5" s="49" t="s">
        <v>13</v>
      </c>
      <c r="B5" s="219" t="s">
        <v>0</v>
      </c>
      <c r="C5" s="220"/>
      <c r="D5" s="220"/>
      <c r="E5" s="220"/>
      <c r="F5" s="221"/>
      <c r="G5" s="219" t="s">
        <v>3</v>
      </c>
      <c r="H5" s="220"/>
      <c r="I5" s="221"/>
      <c r="J5" s="50" t="s">
        <v>8</v>
      </c>
      <c r="K5" s="222" t="s">
        <v>10</v>
      </c>
      <c r="L5" s="51" t="s">
        <v>12</v>
      </c>
      <c r="M5" s="52" t="s">
        <v>26</v>
      </c>
      <c r="N5" s="53" t="s">
        <v>23</v>
      </c>
    </row>
    <row r="6" spans="1:18" ht="48.75" customHeight="1">
      <c r="A6" s="54" t="s">
        <v>19</v>
      </c>
      <c r="B6" s="224" t="s">
        <v>18</v>
      </c>
      <c r="C6" s="225"/>
      <c r="D6" s="226"/>
      <c r="E6" s="227" t="s">
        <v>17</v>
      </c>
      <c r="F6" s="229" t="s">
        <v>20</v>
      </c>
      <c r="G6" s="119" t="s">
        <v>4</v>
      </c>
      <c r="H6" s="119" t="s">
        <v>6</v>
      </c>
      <c r="I6" s="55" t="s">
        <v>1</v>
      </c>
      <c r="J6" s="120"/>
      <c r="K6" s="223"/>
      <c r="L6" s="213" t="s">
        <v>21</v>
      </c>
      <c r="M6" s="215" t="s">
        <v>22</v>
      </c>
      <c r="N6" s="217" t="s">
        <v>24</v>
      </c>
    </row>
    <row r="7" spans="1:18" ht="29.7" customHeight="1">
      <c r="A7" s="56"/>
      <c r="B7" s="57" t="s">
        <v>14</v>
      </c>
      <c r="C7" s="58" t="s">
        <v>15</v>
      </c>
      <c r="D7" s="59" t="s">
        <v>16</v>
      </c>
      <c r="E7" s="228"/>
      <c r="F7" s="230"/>
      <c r="G7" s="60" t="s">
        <v>5</v>
      </c>
      <c r="H7" s="60" t="s">
        <v>7</v>
      </c>
      <c r="I7" s="61" t="s">
        <v>2</v>
      </c>
      <c r="J7" s="62" t="s">
        <v>9</v>
      </c>
      <c r="K7" s="63" t="s">
        <v>11</v>
      </c>
      <c r="L7" s="214"/>
      <c r="M7" s="216"/>
      <c r="N7" s="218"/>
      <c r="O7" s="121"/>
      <c r="P7" s="48" t="s">
        <v>29</v>
      </c>
      <c r="R7" s="48" t="s">
        <v>28</v>
      </c>
    </row>
    <row r="8" spans="1:18" ht="15" customHeight="1">
      <c r="A8" s="64">
        <v>1950</v>
      </c>
      <c r="B8" s="41">
        <v>38</v>
      </c>
      <c r="C8" s="65">
        <v>722</v>
      </c>
      <c r="D8" s="65">
        <f>SUM(B8:C8)</f>
        <v>760</v>
      </c>
      <c r="E8" s="65">
        <v>1540</v>
      </c>
      <c r="F8" s="65">
        <f>SUM(D8:E8)</f>
        <v>2300</v>
      </c>
      <c r="G8" s="41">
        <v>38</v>
      </c>
      <c r="H8" s="65">
        <v>851</v>
      </c>
      <c r="I8" s="65">
        <f>SUM(G8:H8)</f>
        <v>889</v>
      </c>
      <c r="J8" s="65">
        <v>369</v>
      </c>
      <c r="K8" s="41">
        <v>13</v>
      </c>
      <c r="L8" s="40">
        <f>(I8/J8)</f>
        <v>2.4092140921409215</v>
      </c>
      <c r="M8" s="39">
        <f>(D8/K8)</f>
        <v>58.46153846153846</v>
      </c>
      <c r="N8" s="24"/>
    </row>
    <row r="9" spans="1:18" ht="15" customHeight="1">
      <c r="A9" s="64">
        <v>1951</v>
      </c>
      <c r="B9" s="27">
        <v>38</v>
      </c>
      <c r="C9" s="43">
        <v>799</v>
      </c>
      <c r="D9" s="43">
        <f t="shared" ref="D9:D56" si="0">SUM(B9:C9)</f>
        <v>837</v>
      </c>
      <c r="E9" s="43">
        <v>1923</v>
      </c>
      <c r="F9" s="43">
        <f t="shared" ref="F9:F57" si="1">SUM(D9:E9)</f>
        <v>2760</v>
      </c>
      <c r="G9" s="27">
        <v>40</v>
      </c>
      <c r="H9" s="43">
        <v>921</v>
      </c>
      <c r="I9" s="43">
        <f t="shared" ref="I9:I56" si="2">SUM(G9:H9)</f>
        <v>961</v>
      </c>
      <c r="J9" s="43">
        <v>376</v>
      </c>
      <c r="K9" s="27">
        <v>17</v>
      </c>
      <c r="L9" s="26">
        <f t="shared" ref="L9:L35" si="3">(I9/J9)</f>
        <v>2.5558510638297873</v>
      </c>
      <c r="M9" s="25">
        <f t="shared" ref="M9:M35" si="4">(D9/K9)</f>
        <v>49.235294117647058</v>
      </c>
      <c r="N9" s="24"/>
    </row>
    <row r="10" spans="1:18" ht="15" customHeight="1">
      <c r="A10" s="64">
        <v>1952</v>
      </c>
      <c r="B10" s="27">
        <v>37</v>
      </c>
      <c r="C10" s="43">
        <v>929</v>
      </c>
      <c r="D10" s="43">
        <f t="shared" si="0"/>
        <v>966</v>
      </c>
      <c r="E10" s="43">
        <v>2889</v>
      </c>
      <c r="F10" s="43">
        <f t="shared" si="1"/>
        <v>3855</v>
      </c>
      <c r="G10" s="27">
        <v>37</v>
      </c>
      <c r="H10" s="43">
        <v>1081</v>
      </c>
      <c r="I10" s="43">
        <f t="shared" si="2"/>
        <v>1118</v>
      </c>
      <c r="J10" s="43">
        <v>385</v>
      </c>
      <c r="K10" s="27">
        <v>23</v>
      </c>
      <c r="L10" s="26">
        <f t="shared" si="3"/>
        <v>2.9038961038961038</v>
      </c>
      <c r="M10" s="25">
        <f t="shared" si="4"/>
        <v>42</v>
      </c>
      <c r="N10" s="24"/>
    </row>
    <row r="11" spans="1:18" ht="15" customHeight="1">
      <c r="A11" s="64">
        <v>1953</v>
      </c>
      <c r="B11" s="27">
        <v>29</v>
      </c>
      <c r="C11" s="43">
        <v>949</v>
      </c>
      <c r="D11" s="43">
        <f t="shared" si="0"/>
        <v>978</v>
      </c>
      <c r="E11" s="43">
        <v>2357</v>
      </c>
      <c r="F11" s="43">
        <f t="shared" si="1"/>
        <v>3335</v>
      </c>
      <c r="G11" s="27">
        <v>29</v>
      </c>
      <c r="H11" s="43">
        <v>1080</v>
      </c>
      <c r="I11" s="43">
        <f t="shared" si="2"/>
        <v>1109</v>
      </c>
      <c r="J11" s="43">
        <v>395</v>
      </c>
      <c r="K11" s="27">
        <v>24</v>
      </c>
      <c r="L11" s="26">
        <f t="shared" si="3"/>
        <v>2.8075949367088606</v>
      </c>
      <c r="M11" s="25">
        <f t="shared" si="4"/>
        <v>40.75</v>
      </c>
      <c r="N11" s="24"/>
    </row>
    <row r="12" spans="1:18" ht="15" customHeight="1">
      <c r="A12" s="64">
        <v>1954</v>
      </c>
      <c r="B12" s="27">
        <v>35</v>
      </c>
      <c r="C12" s="43">
        <v>1104</v>
      </c>
      <c r="D12" s="43">
        <f t="shared" si="0"/>
        <v>1139</v>
      </c>
      <c r="E12" s="43">
        <v>2627</v>
      </c>
      <c r="F12" s="43">
        <f t="shared" si="1"/>
        <v>3766</v>
      </c>
      <c r="G12" s="27">
        <v>36</v>
      </c>
      <c r="H12" s="43">
        <v>1289</v>
      </c>
      <c r="I12" s="43">
        <f t="shared" si="2"/>
        <v>1325</v>
      </c>
      <c r="J12" s="43">
        <v>396</v>
      </c>
      <c r="K12" s="27">
        <v>24</v>
      </c>
      <c r="L12" s="26">
        <f t="shared" si="3"/>
        <v>3.345959595959596</v>
      </c>
      <c r="M12" s="25">
        <f t="shared" si="4"/>
        <v>47.458333333333336</v>
      </c>
      <c r="N12" s="24"/>
    </row>
    <row r="13" spans="1:18" ht="15" customHeight="1">
      <c r="A13" s="66">
        <v>1955</v>
      </c>
      <c r="B13" s="32">
        <v>42</v>
      </c>
      <c r="C13" s="67">
        <v>1236</v>
      </c>
      <c r="D13" s="67">
        <f t="shared" si="0"/>
        <v>1278</v>
      </c>
      <c r="E13" s="67">
        <v>3229</v>
      </c>
      <c r="F13" s="67">
        <f t="shared" si="1"/>
        <v>4507</v>
      </c>
      <c r="G13" s="32">
        <v>42</v>
      </c>
      <c r="H13" s="67">
        <v>1453</v>
      </c>
      <c r="I13" s="67">
        <f t="shared" si="2"/>
        <v>1495</v>
      </c>
      <c r="J13" s="67">
        <v>404</v>
      </c>
      <c r="K13" s="32">
        <v>28</v>
      </c>
      <c r="L13" s="31">
        <f t="shared" si="3"/>
        <v>3.7004950495049505</v>
      </c>
      <c r="M13" s="30">
        <f t="shared" si="4"/>
        <v>45.642857142857146</v>
      </c>
      <c r="N13" s="29"/>
    </row>
    <row r="14" spans="1:18" ht="15" customHeight="1">
      <c r="A14" s="64">
        <v>1956</v>
      </c>
      <c r="B14" s="27">
        <v>55</v>
      </c>
      <c r="C14" s="43">
        <v>1281</v>
      </c>
      <c r="D14" s="43">
        <f t="shared" si="0"/>
        <v>1336</v>
      </c>
      <c r="E14" s="43">
        <v>3586</v>
      </c>
      <c r="F14" s="43">
        <f t="shared" si="1"/>
        <v>4922</v>
      </c>
      <c r="G14" s="27">
        <v>57</v>
      </c>
      <c r="H14" s="43">
        <v>1535</v>
      </c>
      <c r="I14" s="43">
        <f t="shared" si="2"/>
        <v>1592</v>
      </c>
      <c r="J14" s="43">
        <v>412</v>
      </c>
      <c r="K14" s="27">
        <v>33</v>
      </c>
      <c r="L14" s="26">
        <f t="shared" si="3"/>
        <v>3.8640776699029127</v>
      </c>
      <c r="M14" s="25">
        <f t="shared" si="4"/>
        <v>40.484848484848484</v>
      </c>
      <c r="N14" s="24"/>
    </row>
    <row r="15" spans="1:18" ht="15" customHeight="1">
      <c r="A15" s="64">
        <v>1957</v>
      </c>
      <c r="B15" s="27">
        <v>42</v>
      </c>
      <c r="C15" s="43">
        <v>1184</v>
      </c>
      <c r="D15" s="43">
        <f t="shared" si="0"/>
        <v>1226</v>
      </c>
      <c r="E15" s="43">
        <v>3373</v>
      </c>
      <c r="F15" s="43">
        <v>4599</v>
      </c>
      <c r="G15" s="27">
        <v>44</v>
      </c>
      <c r="H15" s="43">
        <v>1497</v>
      </c>
      <c r="I15" s="43">
        <f t="shared" si="2"/>
        <v>1541</v>
      </c>
      <c r="J15" s="43">
        <v>421</v>
      </c>
      <c r="K15" s="27">
        <v>36</v>
      </c>
      <c r="L15" s="26">
        <f t="shared" si="3"/>
        <v>3.6603325415676959</v>
      </c>
      <c r="M15" s="25">
        <f t="shared" si="4"/>
        <v>34.055555555555557</v>
      </c>
      <c r="N15" s="24"/>
    </row>
    <row r="16" spans="1:18" ht="15" customHeight="1">
      <c r="A16" s="64">
        <v>1958</v>
      </c>
      <c r="B16" s="27">
        <v>38</v>
      </c>
      <c r="C16" s="43">
        <v>1082</v>
      </c>
      <c r="D16" s="43">
        <f t="shared" si="0"/>
        <v>1120</v>
      </c>
      <c r="E16" s="43">
        <v>2977</v>
      </c>
      <c r="F16" s="43">
        <f t="shared" si="1"/>
        <v>4097</v>
      </c>
      <c r="G16" s="27">
        <v>38</v>
      </c>
      <c r="H16" s="43">
        <v>1331</v>
      </c>
      <c r="I16" s="43">
        <f t="shared" si="2"/>
        <v>1369</v>
      </c>
      <c r="J16" s="43">
        <v>431</v>
      </c>
      <c r="K16" s="27">
        <v>38</v>
      </c>
      <c r="L16" s="26">
        <f t="shared" si="3"/>
        <v>3.1763341067285382</v>
      </c>
      <c r="M16" s="25">
        <f t="shared" si="4"/>
        <v>29.473684210526315</v>
      </c>
      <c r="N16" s="24"/>
    </row>
    <row r="17" spans="1:17" ht="15" customHeight="1">
      <c r="A17" s="68">
        <v>1959</v>
      </c>
      <c r="B17" s="37">
        <v>47</v>
      </c>
      <c r="C17" s="69">
        <v>1177</v>
      </c>
      <c r="D17" s="69">
        <f t="shared" si="0"/>
        <v>1224</v>
      </c>
      <c r="E17" s="69">
        <v>3207</v>
      </c>
      <c r="F17" s="69">
        <f t="shared" si="1"/>
        <v>4431</v>
      </c>
      <c r="G17" s="37">
        <v>47</v>
      </c>
      <c r="H17" s="69">
        <v>1418</v>
      </c>
      <c r="I17" s="69">
        <f t="shared" si="2"/>
        <v>1465</v>
      </c>
      <c r="J17" s="69">
        <v>442</v>
      </c>
      <c r="K17" s="37">
        <v>41</v>
      </c>
      <c r="L17" s="36">
        <f t="shared" si="3"/>
        <v>3.31447963800905</v>
      </c>
      <c r="M17" s="35">
        <f t="shared" si="4"/>
        <v>29.853658536585368</v>
      </c>
      <c r="N17" s="34"/>
    </row>
    <row r="18" spans="1:17" ht="15" customHeight="1">
      <c r="A18" s="64">
        <v>1960</v>
      </c>
      <c r="B18" s="27">
        <v>58</v>
      </c>
      <c r="C18" s="43">
        <v>1248</v>
      </c>
      <c r="D18" s="43">
        <f t="shared" si="0"/>
        <v>1306</v>
      </c>
      <c r="E18" s="43">
        <v>3569</v>
      </c>
      <c r="F18" s="43">
        <f t="shared" si="1"/>
        <v>4875</v>
      </c>
      <c r="G18" s="27">
        <v>59</v>
      </c>
      <c r="H18" s="43">
        <v>1493</v>
      </c>
      <c r="I18" s="43">
        <f t="shared" si="2"/>
        <v>1552</v>
      </c>
      <c r="J18" s="43">
        <v>448</v>
      </c>
      <c r="K18" s="27">
        <v>46</v>
      </c>
      <c r="L18" s="26">
        <f t="shared" si="3"/>
        <v>3.4642857142857144</v>
      </c>
      <c r="M18" s="25">
        <f t="shared" si="4"/>
        <v>28.391304347826086</v>
      </c>
      <c r="N18" s="24">
        <v>251.15384615384613</v>
      </c>
    </row>
    <row r="19" spans="1:17" ht="15" customHeight="1">
      <c r="A19" s="64">
        <v>1961</v>
      </c>
      <c r="B19" s="27">
        <v>50</v>
      </c>
      <c r="C19" s="43">
        <v>1419</v>
      </c>
      <c r="D19" s="43">
        <f t="shared" si="0"/>
        <v>1469</v>
      </c>
      <c r="E19" s="43">
        <v>3719</v>
      </c>
      <c r="F19" s="43">
        <f t="shared" si="1"/>
        <v>5188</v>
      </c>
      <c r="G19" s="27">
        <v>51</v>
      </c>
      <c r="H19" s="43">
        <v>1709</v>
      </c>
      <c r="I19" s="43">
        <f t="shared" si="2"/>
        <v>1760</v>
      </c>
      <c r="J19" s="43">
        <v>457</v>
      </c>
      <c r="K19" s="27">
        <v>53</v>
      </c>
      <c r="L19" s="26">
        <f t="shared" si="3"/>
        <v>3.8512035010940919</v>
      </c>
      <c r="M19" s="25">
        <f t="shared" si="4"/>
        <v>27.716981132075471</v>
      </c>
      <c r="N19" s="24">
        <v>262.32142857142861</v>
      </c>
    </row>
    <row r="20" spans="1:17" ht="15" customHeight="1">
      <c r="A20" s="64">
        <v>1962</v>
      </c>
      <c r="B20" s="28">
        <v>54</v>
      </c>
      <c r="C20" s="43">
        <v>1579</v>
      </c>
      <c r="D20" s="43">
        <f t="shared" si="0"/>
        <v>1633</v>
      </c>
      <c r="E20" s="43">
        <v>4358</v>
      </c>
      <c r="F20" s="43">
        <f t="shared" si="1"/>
        <v>5991</v>
      </c>
      <c r="G20" s="27">
        <v>58</v>
      </c>
      <c r="H20" s="43">
        <v>1919</v>
      </c>
      <c r="I20" s="43">
        <f t="shared" si="2"/>
        <v>1977</v>
      </c>
      <c r="J20" s="43">
        <v>467</v>
      </c>
      <c r="K20" s="27">
        <v>61</v>
      </c>
      <c r="L20" s="26">
        <f t="shared" si="3"/>
        <v>4.2334047109207713</v>
      </c>
      <c r="M20" s="25">
        <f t="shared" si="4"/>
        <v>26.770491803278688</v>
      </c>
      <c r="N20" s="24">
        <v>267.70491803278691</v>
      </c>
      <c r="Q20" s="70"/>
    </row>
    <row r="21" spans="1:17" ht="15" customHeight="1">
      <c r="A21" s="64">
        <v>1963</v>
      </c>
      <c r="B21" s="28">
        <v>56</v>
      </c>
      <c r="C21" s="43">
        <v>1475</v>
      </c>
      <c r="D21" s="43">
        <f t="shared" si="0"/>
        <v>1531</v>
      </c>
      <c r="E21" s="43">
        <v>4234</v>
      </c>
      <c r="F21" s="43">
        <f t="shared" si="1"/>
        <v>5765</v>
      </c>
      <c r="G21" s="27">
        <v>58</v>
      </c>
      <c r="H21" s="43">
        <v>1823</v>
      </c>
      <c r="I21" s="43">
        <f t="shared" si="2"/>
        <v>1881</v>
      </c>
      <c r="J21" s="43">
        <v>477</v>
      </c>
      <c r="K21" s="27">
        <v>66</v>
      </c>
      <c r="L21" s="26">
        <f t="shared" si="3"/>
        <v>3.9433962264150941</v>
      </c>
      <c r="M21" s="25">
        <f t="shared" si="4"/>
        <v>23.196969696969695</v>
      </c>
      <c r="N21" s="24">
        <v>225.14705882352942</v>
      </c>
      <c r="Q21" s="70"/>
    </row>
    <row r="22" spans="1:17" ht="15" customHeight="1">
      <c r="A22" s="64">
        <v>1964</v>
      </c>
      <c r="B22" s="28">
        <v>52</v>
      </c>
      <c r="C22" s="43">
        <v>1547</v>
      </c>
      <c r="D22" s="43">
        <f t="shared" si="0"/>
        <v>1599</v>
      </c>
      <c r="E22" s="43">
        <v>4359</v>
      </c>
      <c r="F22" s="43">
        <f t="shared" si="1"/>
        <v>5958</v>
      </c>
      <c r="G22" s="27">
        <v>52</v>
      </c>
      <c r="H22" s="43">
        <v>2001</v>
      </c>
      <c r="I22" s="43">
        <f t="shared" si="2"/>
        <v>2053</v>
      </c>
      <c r="J22" s="43">
        <v>487</v>
      </c>
      <c r="K22" s="27">
        <v>76</v>
      </c>
      <c r="L22" s="26">
        <f t="shared" si="3"/>
        <v>4.2156057494866532</v>
      </c>
      <c r="M22" s="25">
        <f t="shared" si="4"/>
        <v>21.039473684210527</v>
      </c>
      <c r="N22" s="24">
        <v>195</v>
      </c>
      <c r="Q22" s="70"/>
    </row>
    <row r="23" spans="1:17" ht="15" customHeight="1">
      <c r="A23" s="66">
        <v>1965</v>
      </c>
      <c r="B23" s="33">
        <v>81</v>
      </c>
      <c r="C23" s="67">
        <v>1687</v>
      </c>
      <c r="D23" s="67">
        <f t="shared" si="0"/>
        <v>1768</v>
      </c>
      <c r="E23" s="67">
        <v>4929</v>
      </c>
      <c r="F23" s="67">
        <f t="shared" si="1"/>
        <v>6697</v>
      </c>
      <c r="G23" s="32">
        <v>84</v>
      </c>
      <c r="H23" s="67">
        <v>2178</v>
      </c>
      <c r="I23" s="67">
        <f t="shared" si="2"/>
        <v>2262</v>
      </c>
      <c r="J23" s="67">
        <v>495</v>
      </c>
      <c r="K23" s="32">
        <v>84</v>
      </c>
      <c r="L23" s="31">
        <f t="shared" si="3"/>
        <v>4.5696969696969694</v>
      </c>
      <c r="M23" s="30">
        <f t="shared" si="4"/>
        <v>21.047619047619047</v>
      </c>
      <c r="N23" s="29">
        <v>198.65168539325842</v>
      </c>
      <c r="Q23" s="70"/>
    </row>
    <row r="24" spans="1:17" ht="15" customHeight="1">
      <c r="A24" s="64">
        <v>1966</v>
      </c>
      <c r="B24" s="28">
        <v>61</v>
      </c>
      <c r="C24" s="43">
        <v>1615</v>
      </c>
      <c r="D24" s="43">
        <f t="shared" si="0"/>
        <v>1676</v>
      </c>
      <c r="E24" s="43">
        <v>4509</v>
      </c>
      <c r="F24" s="43">
        <f t="shared" si="1"/>
        <v>6185</v>
      </c>
      <c r="G24" s="27">
        <v>61</v>
      </c>
      <c r="H24" s="43">
        <v>2086</v>
      </c>
      <c r="I24" s="43">
        <f t="shared" si="2"/>
        <v>2147</v>
      </c>
      <c r="J24" s="43">
        <v>507</v>
      </c>
      <c r="K24" s="27">
        <v>91</v>
      </c>
      <c r="L24" s="26">
        <f t="shared" si="3"/>
        <v>4.2347140039447728</v>
      </c>
      <c r="M24" s="25">
        <f t="shared" si="4"/>
        <v>18.417582417582416</v>
      </c>
      <c r="N24" s="24">
        <v>172.96181630546957</v>
      </c>
      <c r="Q24" s="70"/>
    </row>
    <row r="25" spans="1:17" ht="15" customHeight="1">
      <c r="A25" s="64">
        <v>1967</v>
      </c>
      <c r="B25" s="28">
        <v>62</v>
      </c>
      <c r="C25" s="43">
        <v>1554</v>
      </c>
      <c r="D25" s="43">
        <f t="shared" si="0"/>
        <v>1616</v>
      </c>
      <c r="E25" s="43">
        <v>3890</v>
      </c>
      <c r="F25" s="43">
        <f t="shared" si="1"/>
        <v>5506</v>
      </c>
      <c r="G25" s="27">
        <v>64</v>
      </c>
      <c r="H25" s="43">
        <v>2083</v>
      </c>
      <c r="I25" s="43">
        <f t="shared" si="2"/>
        <v>2147</v>
      </c>
      <c r="J25" s="43">
        <v>516</v>
      </c>
      <c r="K25" s="27">
        <v>96</v>
      </c>
      <c r="L25" s="26">
        <f t="shared" si="3"/>
        <v>4.1608527131782944</v>
      </c>
      <c r="M25" s="25">
        <f t="shared" si="4"/>
        <v>16.833333333333332</v>
      </c>
      <c r="N25" s="24">
        <v>155.38461538461539</v>
      </c>
      <c r="Q25" s="70"/>
    </row>
    <row r="26" spans="1:17" ht="15" customHeight="1">
      <c r="A26" s="64">
        <v>1968</v>
      </c>
      <c r="B26" s="28">
        <v>44</v>
      </c>
      <c r="C26" s="43">
        <v>1560</v>
      </c>
      <c r="D26" s="43">
        <f t="shared" si="0"/>
        <v>1604</v>
      </c>
      <c r="E26" s="43">
        <v>3368</v>
      </c>
      <c r="F26" s="43">
        <f t="shared" si="1"/>
        <v>4972</v>
      </c>
      <c r="G26" s="27">
        <v>44</v>
      </c>
      <c r="H26" s="43">
        <v>2037</v>
      </c>
      <c r="I26" s="43">
        <f t="shared" si="2"/>
        <v>2081</v>
      </c>
      <c r="J26" s="43">
        <v>522</v>
      </c>
      <c r="K26" s="27">
        <v>97</v>
      </c>
      <c r="L26" s="26">
        <f t="shared" si="3"/>
        <v>3.9865900383141764</v>
      </c>
      <c r="M26" s="25">
        <f t="shared" si="4"/>
        <v>16.536082474226806</v>
      </c>
      <c r="N26" s="24">
        <v>154.23076923076923</v>
      </c>
      <c r="Q26" s="70"/>
    </row>
    <row r="27" spans="1:17" ht="15" customHeight="1">
      <c r="A27" s="68">
        <v>1969</v>
      </c>
      <c r="B27" s="38">
        <v>74</v>
      </c>
      <c r="C27" s="69">
        <v>1532</v>
      </c>
      <c r="D27" s="69">
        <f t="shared" si="0"/>
        <v>1606</v>
      </c>
      <c r="E27" s="69">
        <v>3547</v>
      </c>
      <c r="F27" s="69">
        <f t="shared" si="1"/>
        <v>5153</v>
      </c>
      <c r="G27" s="37">
        <v>74</v>
      </c>
      <c r="H27" s="69">
        <v>2074</v>
      </c>
      <c r="I27" s="69">
        <f t="shared" si="2"/>
        <v>2148</v>
      </c>
      <c r="J27" s="69">
        <v>526</v>
      </c>
      <c r="K27" s="37">
        <v>103</v>
      </c>
      <c r="L27" s="36">
        <f t="shared" si="3"/>
        <v>4.083650190114068</v>
      </c>
      <c r="M27" s="35">
        <f t="shared" si="4"/>
        <v>15.592233009708737</v>
      </c>
      <c r="N27" s="34">
        <v>140.87719298245614</v>
      </c>
      <c r="Q27" s="70"/>
    </row>
    <row r="28" spans="1:17" ht="15" customHeight="1">
      <c r="A28" s="64">
        <v>1970</v>
      </c>
      <c r="B28" s="28">
        <v>42</v>
      </c>
      <c r="C28" s="43">
        <v>1608</v>
      </c>
      <c r="D28" s="43">
        <f t="shared" si="0"/>
        <v>1650</v>
      </c>
      <c r="E28" s="43">
        <v>3938</v>
      </c>
      <c r="F28" s="43">
        <f t="shared" si="1"/>
        <v>5588</v>
      </c>
      <c r="G28" s="27">
        <v>44</v>
      </c>
      <c r="H28" s="43">
        <v>2137</v>
      </c>
      <c r="I28" s="43">
        <f t="shared" si="2"/>
        <v>2181</v>
      </c>
      <c r="J28" s="43">
        <v>524</v>
      </c>
      <c r="K28" s="27">
        <v>109</v>
      </c>
      <c r="L28" s="26">
        <f t="shared" si="3"/>
        <v>4.1622137404580153</v>
      </c>
      <c r="M28" s="25">
        <f t="shared" si="4"/>
        <v>15.137614678899082</v>
      </c>
      <c r="N28" s="24">
        <v>139.83050847457628</v>
      </c>
      <c r="Q28" s="70"/>
    </row>
    <row r="29" spans="1:17" ht="15" customHeight="1">
      <c r="A29" s="64">
        <v>1971</v>
      </c>
      <c r="B29" s="28">
        <v>59</v>
      </c>
      <c r="C29" s="43">
        <v>1625</v>
      </c>
      <c r="D29" s="43">
        <f t="shared" si="0"/>
        <v>1684</v>
      </c>
      <c r="E29" s="43">
        <v>3596</v>
      </c>
      <c r="F29" s="43">
        <f t="shared" si="1"/>
        <v>5280</v>
      </c>
      <c r="G29" s="27">
        <v>60</v>
      </c>
      <c r="H29" s="43">
        <v>2217</v>
      </c>
      <c r="I29" s="43">
        <f t="shared" si="2"/>
        <v>2277</v>
      </c>
      <c r="J29" s="43">
        <v>522</v>
      </c>
      <c r="K29" s="27">
        <v>112</v>
      </c>
      <c r="L29" s="26">
        <f t="shared" si="3"/>
        <v>4.3620689655172411</v>
      </c>
      <c r="M29" s="25">
        <f t="shared" si="4"/>
        <v>15.035714285714286</v>
      </c>
      <c r="N29" s="24">
        <v>138.03278688524591</v>
      </c>
      <c r="Q29" s="70"/>
    </row>
    <row r="30" spans="1:17" ht="15" customHeight="1">
      <c r="A30" s="64">
        <v>1972</v>
      </c>
      <c r="B30" s="28">
        <v>67</v>
      </c>
      <c r="C30" s="43">
        <v>1639</v>
      </c>
      <c r="D30" s="43">
        <f t="shared" si="0"/>
        <v>1706</v>
      </c>
      <c r="E30" s="43">
        <v>3259</v>
      </c>
      <c r="F30" s="43">
        <f t="shared" si="1"/>
        <v>4965</v>
      </c>
      <c r="G30" s="27">
        <v>69</v>
      </c>
      <c r="H30" s="43">
        <v>2224</v>
      </c>
      <c r="I30" s="43">
        <f t="shared" si="2"/>
        <v>2293</v>
      </c>
      <c r="J30" s="43">
        <v>520</v>
      </c>
      <c r="K30" s="27">
        <v>116</v>
      </c>
      <c r="L30" s="26">
        <f t="shared" si="3"/>
        <v>4.4096153846153845</v>
      </c>
      <c r="M30" s="25">
        <f t="shared" si="4"/>
        <v>14.706896551724139</v>
      </c>
      <c r="N30" s="24">
        <v>139.8360655737705</v>
      </c>
      <c r="Q30" s="70"/>
    </row>
    <row r="31" spans="1:17" ht="15" customHeight="1">
      <c r="A31" s="64">
        <v>1973</v>
      </c>
      <c r="B31" s="28">
        <v>58</v>
      </c>
      <c r="C31" s="43">
        <v>1471</v>
      </c>
      <c r="D31" s="43">
        <f t="shared" si="0"/>
        <v>1529</v>
      </c>
      <c r="E31" s="43">
        <v>3313</v>
      </c>
      <c r="F31" s="43">
        <f t="shared" si="1"/>
        <v>4842</v>
      </c>
      <c r="G31" s="27">
        <v>60</v>
      </c>
      <c r="H31" s="43">
        <v>2019</v>
      </c>
      <c r="I31" s="43">
        <f t="shared" si="2"/>
        <v>2079</v>
      </c>
      <c r="J31" s="43">
        <v>516</v>
      </c>
      <c r="K31" s="27">
        <v>122</v>
      </c>
      <c r="L31" s="26">
        <f t="shared" si="3"/>
        <v>4.0290697674418601</v>
      </c>
      <c r="M31" s="25">
        <f t="shared" si="4"/>
        <v>12.532786885245901</v>
      </c>
      <c r="N31" s="24">
        <v>116.7175572519084</v>
      </c>
      <c r="Q31" s="70"/>
    </row>
    <row r="32" spans="1:17" ht="15" customHeight="1">
      <c r="A32" s="64">
        <v>1974</v>
      </c>
      <c r="B32" s="28">
        <v>45</v>
      </c>
      <c r="C32" s="43">
        <v>1380</v>
      </c>
      <c r="D32" s="43">
        <f t="shared" si="0"/>
        <v>1425</v>
      </c>
      <c r="E32" s="43">
        <v>3110</v>
      </c>
      <c r="F32" s="43">
        <f t="shared" si="1"/>
        <v>4535</v>
      </c>
      <c r="G32" s="27">
        <v>48</v>
      </c>
      <c r="H32" s="43">
        <v>1964</v>
      </c>
      <c r="I32" s="43">
        <f t="shared" si="2"/>
        <v>2012</v>
      </c>
      <c r="J32" s="43">
        <v>510</v>
      </c>
      <c r="K32" s="27">
        <v>121</v>
      </c>
      <c r="L32" s="26">
        <f t="shared" si="3"/>
        <v>3.9450980392156865</v>
      </c>
      <c r="M32" s="25">
        <f t="shared" si="4"/>
        <v>11.776859504132231</v>
      </c>
      <c r="N32" s="24">
        <v>112.20472440944883</v>
      </c>
      <c r="Q32" s="70"/>
    </row>
    <row r="33" spans="1:17" ht="15" customHeight="1">
      <c r="A33" s="66">
        <v>1975</v>
      </c>
      <c r="B33" s="33">
        <v>49</v>
      </c>
      <c r="C33" s="67">
        <v>1234</v>
      </c>
      <c r="D33" s="67">
        <f t="shared" si="0"/>
        <v>1283</v>
      </c>
      <c r="E33" s="67">
        <v>2998</v>
      </c>
      <c r="F33" s="67">
        <f t="shared" si="1"/>
        <v>4281</v>
      </c>
      <c r="G33" s="32">
        <v>49</v>
      </c>
      <c r="H33" s="67">
        <v>1582</v>
      </c>
      <c r="I33" s="67">
        <f t="shared" si="2"/>
        <v>1631</v>
      </c>
      <c r="J33" s="67">
        <v>503</v>
      </c>
      <c r="K33" s="32">
        <v>123</v>
      </c>
      <c r="L33" s="31">
        <f t="shared" si="3"/>
        <v>3.2425447316103382</v>
      </c>
      <c r="M33" s="30">
        <f t="shared" si="4"/>
        <v>10.43089430894309</v>
      </c>
      <c r="N33" s="29">
        <v>98.692307692307693</v>
      </c>
      <c r="Q33" s="70"/>
    </row>
    <row r="34" spans="1:17" ht="15" customHeight="1">
      <c r="A34" s="64">
        <v>1976</v>
      </c>
      <c r="B34" s="28">
        <v>39</v>
      </c>
      <c r="C34" s="43">
        <v>1095</v>
      </c>
      <c r="D34" s="43">
        <f t="shared" si="0"/>
        <v>1134</v>
      </c>
      <c r="E34" s="43">
        <v>2702</v>
      </c>
      <c r="F34" s="43">
        <f t="shared" si="1"/>
        <v>3836</v>
      </c>
      <c r="G34" s="27">
        <v>42</v>
      </c>
      <c r="H34" s="43">
        <v>1530</v>
      </c>
      <c r="I34" s="43">
        <f t="shared" si="2"/>
        <v>1572</v>
      </c>
      <c r="J34" s="43">
        <v>497</v>
      </c>
      <c r="K34" s="27">
        <v>125</v>
      </c>
      <c r="L34" s="26">
        <f t="shared" si="3"/>
        <v>3.1629778672032192</v>
      </c>
      <c r="M34" s="25">
        <f t="shared" si="4"/>
        <v>9.0719999999999992</v>
      </c>
      <c r="N34" s="24">
        <v>88.59375</v>
      </c>
      <c r="Q34" s="70"/>
    </row>
    <row r="35" spans="1:17" ht="15" customHeight="1">
      <c r="A35" s="64">
        <v>1977</v>
      </c>
      <c r="B35" s="28">
        <v>29</v>
      </c>
      <c r="C35" s="43">
        <v>971</v>
      </c>
      <c r="D35" s="43">
        <f t="shared" si="0"/>
        <v>1000</v>
      </c>
      <c r="E35" s="43">
        <v>2707</v>
      </c>
      <c r="F35" s="43">
        <f t="shared" si="1"/>
        <v>3707</v>
      </c>
      <c r="G35" s="27">
        <v>30</v>
      </c>
      <c r="H35" s="43">
        <v>1304</v>
      </c>
      <c r="I35" s="43">
        <f t="shared" si="2"/>
        <v>1334</v>
      </c>
      <c r="J35" s="43">
        <v>492</v>
      </c>
      <c r="K35" s="27">
        <v>127</v>
      </c>
      <c r="L35" s="26">
        <f t="shared" si="3"/>
        <v>2.7113821138211383</v>
      </c>
      <c r="M35" s="25">
        <f t="shared" si="4"/>
        <v>7.8740157480314963</v>
      </c>
      <c r="N35" s="24">
        <v>76.335877862595424</v>
      </c>
      <c r="Q35" s="70"/>
    </row>
    <row r="36" spans="1:17" ht="15" customHeight="1">
      <c r="A36" s="64">
        <v>1978</v>
      </c>
      <c r="B36" s="28">
        <v>24</v>
      </c>
      <c r="C36" s="43">
        <v>831</v>
      </c>
      <c r="D36" s="43">
        <f t="shared" si="0"/>
        <v>855</v>
      </c>
      <c r="E36" s="43">
        <v>2652</v>
      </c>
      <c r="F36" s="43">
        <f t="shared" si="1"/>
        <v>3507</v>
      </c>
      <c r="G36" s="27">
        <v>26</v>
      </c>
      <c r="H36" s="43">
        <v>1113</v>
      </c>
      <c r="I36" s="43">
        <f t="shared" si="2"/>
        <v>1139</v>
      </c>
      <c r="J36" s="43">
        <v>488</v>
      </c>
      <c r="K36" s="27">
        <v>128</v>
      </c>
      <c r="L36" s="26">
        <f>(I36/J36)</f>
        <v>2.334016393442623</v>
      </c>
      <c r="M36" s="25">
        <f>(D36/K36)</f>
        <v>6.6796875</v>
      </c>
      <c r="N36" s="24">
        <v>62.867647058823529</v>
      </c>
      <c r="Q36" s="70"/>
    </row>
    <row r="37" spans="1:17" ht="15" customHeight="1">
      <c r="A37" s="68">
        <v>1979</v>
      </c>
      <c r="B37" s="38">
        <v>38</v>
      </c>
      <c r="C37" s="69">
        <v>714</v>
      </c>
      <c r="D37" s="69">
        <f t="shared" si="0"/>
        <v>752</v>
      </c>
      <c r="E37" s="69">
        <v>2918</v>
      </c>
      <c r="F37" s="69">
        <f t="shared" si="1"/>
        <v>3670</v>
      </c>
      <c r="G37" s="37">
        <v>38</v>
      </c>
      <c r="H37" s="69">
        <v>940</v>
      </c>
      <c r="I37" s="69">
        <f t="shared" si="2"/>
        <v>978</v>
      </c>
      <c r="J37" s="69">
        <v>485</v>
      </c>
      <c r="K37" s="37">
        <v>133</v>
      </c>
      <c r="L37" s="36">
        <f t="shared" ref="L37:L58" si="5">(I37/J37)</f>
        <v>2.0164948453608247</v>
      </c>
      <c r="M37" s="35">
        <f t="shared" ref="M37:M58" si="6">(D37/K37)</f>
        <v>5.6541353383458643</v>
      </c>
      <c r="N37" s="34">
        <v>53.714285714285715</v>
      </c>
      <c r="Q37" s="70"/>
    </row>
    <row r="38" spans="1:17" ht="15" customHeight="1">
      <c r="A38" s="64">
        <v>1980</v>
      </c>
      <c r="B38" s="28">
        <v>25</v>
      </c>
      <c r="C38" s="43">
        <v>747</v>
      </c>
      <c r="D38" s="43">
        <f t="shared" si="0"/>
        <v>772</v>
      </c>
      <c r="E38" s="43">
        <v>2803</v>
      </c>
      <c r="F38" s="43">
        <f t="shared" si="1"/>
        <v>3575</v>
      </c>
      <c r="G38" s="27">
        <v>26</v>
      </c>
      <c r="H38" s="43">
        <v>948</v>
      </c>
      <c r="I38" s="43">
        <f t="shared" si="2"/>
        <v>974</v>
      </c>
      <c r="J38" s="43">
        <v>484</v>
      </c>
      <c r="K38" s="27">
        <v>139</v>
      </c>
      <c r="L38" s="26">
        <f t="shared" si="5"/>
        <v>2.0123966942148761</v>
      </c>
      <c r="M38" s="25">
        <f t="shared" si="6"/>
        <v>5.5539568345323742</v>
      </c>
      <c r="N38" s="24">
        <v>53.986013986013987</v>
      </c>
      <c r="Q38" s="70"/>
    </row>
    <row r="39" spans="1:17" ht="15" customHeight="1">
      <c r="A39" s="64">
        <v>1981</v>
      </c>
      <c r="B39" s="28">
        <v>28</v>
      </c>
      <c r="C39" s="43">
        <v>901</v>
      </c>
      <c r="D39" s="43">
        <f t="shared" si="0"/>
        <v>929</v>
      </c>
      <c r="E39" s="43">
        <v>3101</v>
      </c>
      <c r="F39" s="43">
        <f t="shared" si="1"/>
        <v>4030</v>
      </c>
      <c r="G39" s="27">
        <v>29</v>
      </c>
      <c r="H39" s="43">
        <v>1162</v>
      </c>
      <c r="I39" s="43">
        <f t="shared" si="2"/>
        <v>1191</v>
      </c>
      <c r="J39" s="43">
        <v>483</v>
      </c>
      <c r="K39" s="27">
        <v>144</v>
      </c>
      <c r="L39" s="26">
        <f t="shared" si="5"/>
        <v>2.4658385093167703</v>
      </c>
      <c r="M39" s="25">
        <f t="shared" si="6"/>
        <v>6.4513888888888893</v>
      </c>
      <c r="N39" s="24">
        <v>64.96503496503496</v>
      </c>
      <c r="Q39" s="70"/>
    </row>
    <row r="40" spans="1:17" ht="15" customHeight="1">
      <c r="A40" s="64">
        <v>1982</v>
      </c>
      <c r="B40" s="28">
        <v>26</v>
      </c>
      <c r="C40" s="43">
        <v>879</v>
      </c>
      <c r="D40" s="43">
        <f t="shared" si="0"/>
        <v>905</v>
      </c>
      <c r="E40" s="43">
        <v>3110</v>
      </c>
      <c r="F40" s="43">
        <f t="shared" si="1"/>
        <v>4015</v>
      </c>
      <c r="G40" s="27">
        <v>26</v>
      </c>
      <c r="H40" s="43">
        <v>1076</v>
      </c>
      <c r="I40" s="43">
        <f t="shared" si="2"/>
        <v>1102</v>
      </c>
      <c r="J40" s="43">
        <v>483</v>
      </c>
      <c r="K40" s="27">
        <v>150</v>
      </c>
      <c r="L40" s="26">
        <f t="shared" si="5"/>
        <v>2.2815734989648031</v>
      </c>
      <c r="M40" s="25">
        <f t="shared" si="6"/>
        <v>6.0333333333333332</v>
      </c>
      <c r="N40" s="24">
        <v>59.150326797385617</v>
      </c>
      <c r="Q40" s="70"/>
    </row>
    <row r="41" spans="1:17" ht="15" customHeight="1">
      <c r="A41" s="64">
        <v>1983</v>
      </c>
      <c r="B41" s="28">
        <v>33</v>
      </c>
      <c r="C41" s="43">
        <v>902</v>
      </c>
      <c r="D41" s="43">
        <f t="shared" si="0"/>
        <v>935</v>
      </c>
      <c r="E41" s="43">
        <v>4109</v>
      </c>
      <c r="F41" s="43">
        <f t="shared" si="1"/>
        <v>5044</v>
      </c>
      <c r="G41" s="27">
        <v>35</v>
      </c>
      <c r="H41" s="43">
        <v>1137</v>
      </c>
      <c r="I41" s="43">
        <f t="shared" si="2"/>
        <v>1172</v>
      </c>
      <c r="J41" s="43">
        <v>484</v>
      </c>
      <c r="K41" s="27">
        <v>156</v>
      </c>
      <c r="L41" s="26">
        <f t="shared" si="5"/>
        <v>2.4214876033057853</v>
      </c>
      <c r="M41" s="25">
        <f t="shared" si="6"/>
        <v>5.9935897435897436</v>
      </c>
      <c r="N41" s="24">
        <v>57.716049382716051</v>
      </c>
      <c r="Q41" s="70"/>
    </row>
    <row r="42" spans="1:17" ht="15" customHeight="1">
      <c r="A42" s="64">
        <v>1984</v>
      </c>
      <c r="B42" s="28">
        <v>26</v>
      </c>
      <c r="C42" s="43">
        <v>800</v>
      </c>
      <c r="D42" s="43">
        <f t="shared" si="0"/>
        <v>826</v>
      </c>
      <c r="E42" s="43">
        <v>3995</v>
      </c>
      <c r="F42" s="43">
        <f t="shared" si="1"/>
        <v>4821</v>
      </c>
      <c r="G42" s="27">
        <v>28</v>
      </c>
      <c r="H42" s="43">
        <v>989</v>
      </c>
      <c r="I42" s="43">
        <f t="shared" si="2"/>
        <v>1017</v>
      </c>
      <c r="J42" s="43">
        <v>484</v>
      </c>
      <c r="K42" s="27">
        <v>163</v>
      </c>
      <c r="L42" s="26">
        <f t="shared" si="5"/>
        <v>2.1012396694214877</v>
      </c>
      <c r="M42" s="25">
        <f t="shared" si="6"/>
        <v>5.0674846625766872</v>
      </c>
      <c r="N42" s="24">
        <v>48.875739644970416</v>
      </c>
      <c r="Q42" s="70"/>
    </row>
    <row r="43" spans="1:17" ht="15" customHeight="1">
      <c r="A43" s="66">
        <v>1985</v>
      </c>
      <c r="B43" s="33">
        <v>30</v>
      </c>
      <c r="C43" s="67">
        <v>732</v>
      </c>
      <c r="D43" s="67">
        <f t="shared" si="0"/>
        <v>762</v>
      </c>
      <c r="E43" s="67">
        <v>4486</v>
      </c>
      <c r="F43" s="67">
        <f t="shared" si="1"/>
        <v>5248</v>
      </c>
      <c r="G43" s="32">
        <v>32</v>
      </c>
      <c r="H43" s="67">
        <v>908</v>
      </c>
      <c r="I43" s="67">
        <f t="shared" si="2"/>
        <v>940</v>
      </c>
      <c r="J43" s="67">
        <v>483</v>
      </c>
      <c r="K43" s="32">
        <v>169</v>
      </c>
      <c r="L43" s="31">
        <f t="shared" si="5"/>
        <v>1.9461697722567288</v>
      </c>
      <c r="M43" s="30">
        <f t="shared" si="6"/>
        <v>4.5088757396449708</v>
      </c>
      <c r="N43" s="29">
        <v>42.333333333333336</v>
      </c>
      <c r="Q43" s="70"/>
    </row>
    <row r="44" spans="1:17" ht="15" customHeight="1">
      <c r="A44" s="64">
        <v>1986</v>
      </c>
      <c r="B44" s="28">
        <v>28</v>
      </c>
      <c r="C44" s="43">
        <v>747</v>
      </c>
      <c r="D44" s="43">
        <f t="shared" si="0"/>
        <v>775</v>
      </c>
      <c r="E44" s="43">
        <v>4527</v>
      </c>
      <c r="F44" s="43">
        <f t="shared" si="1"/>
        <v>5302</v>
      </c>
      <c r="G44" s="27">
        <v>29</v>
      </c>
      <c r="H44" s="43">
        <v>896</v>
      </c>
      <c r="I44" s="43">
        <f t="shared" si="2"/>
        <v>925</v>
      </c>
      <c r="J44" s="43">
        <v>485</v>
      </c>
      <c r="K44" s="27">
        <v>176</v>
      </c>
      <c r="L44" s="26">
        <f t="shared" si="5"/>
        <v>1.9072164948453609</v>
      </c>
      <c r="M44" s="25">
        <f t="shared" si="6"/>
        <v>4.4034090909090908</v>
      </c>
      <c r="N44" s="24">
        <v>40.155440414507773</v>
      </c>
      <c r="Q44" s="70"/>
    </row>
    <row r="45" spans="1:17" ht="15" customHeight="1">
      <c r="A45" s="64">
        <v>1987</v>
      </c>
      <c r="B45" s="28">
        <v>19</v>
      </c>
      <c r="C45" s="43">
        <v>736</v>
      </c>
      <c r="D45" s="43">
        <f t="shared" si="0"/>
        <v>755</v>
      </c>
      <c r="E45" s="43">
        <v>4632</v>
      </c>
      <c r="F45" s="43">
        <f t="shared" si="1"/>
        <v>5387</v>
      </c>
      <c r="G45" s="27">
        <v>19</v>
      </c>
      <c r="H45" s="43">
        <v>891</v>
      </c>
      <c r="I45" s="43">
        <f t="shared" si="2"/>
        <v>910</v>
      </c>
      <c r="J45" s="43">
        <v>489</v>
      </c>
      <c r="K45" s="27">
        <v>183</v>
      </c>
      <c r="L45" s="26">
        <f t="shared" si="5"/>
        <v>1.8609406952965235</v>
      </c>
      <c r="M45" s="25">
        <f t="shared" si="6"/>
        <v>4.1256830601092895</v>
      </c>
      <c r="N45" s="24">
        <v>38.131313131313128</v>
      </c>
      <c r="Q45" s="70"/>
    </row>
    <row r="46" spans="1:17" ht="15" customHeight="1">
      <c r="A46" s="64">
        <v>1988</v>
      </c>
      <c r="B46" s="28">
        <v>21</v>
      </c>
      <c r="C46" s="43">
        <v>801</v>
      </c>
      <c r="D46" s="43">
        <f t="shared" si="0"/>
        <v>822</v>
      </c>
      <c r="E46" s="43">
        <v>5025</v>
      </c>
      <c r="F46" s="43">
        <f t="shared" si="1"/>
        <v>5847</v>
      </c>
      <c r="G46" s="27">
        <v>22</v>
      </c>
      <c r="H46" s="43">
        <v>938</v>
      </c>
      <c r="I46" s="43">
        <f t="shared" si="2"/>
        <v>960</v>
      </c>
      <c r="J46" s="43">
        <v>491</v>
      </c>
      <c r="K46" s="27">
        <v>191</v>
      </c>
      <c r="L46" s="26">
        <f t="shared" si="5"/>
        <v>1.955193482688391</v>
      </c>
      <c r="M46" s="25">
        <f t="shared" si="6"/>
        <v>4.3036649214659688</v>
      </c>
      <c r="N46" s="24">
        <v>40.49261083743842</v>
      </c>
      <c r="Q46" s="70"/>
    </row>
    <row r="47" spans="1:17" ht="15" customHeight="1">
      <c r="A47" s="68">
        <v>1989</v>
      </c>
      <c r="B47" s="38">
        <v>29</v>
      </c>
      <c r="C47" s="69">
        <v>936</v>
      </c>
      <c r="D47" s="69">
        <f t="shared" si="0"/>
        <v>965</v>
      </c>
      <c r="E47" s="69">
        <v>5499</v>
      </c>
      <c r="F47" s="69">
        <f t="shared" si="1"/>
        <v>6464</v>
      </c>
      <c r="G47" s="37">
        <v>31</v>
      </c>
      <c r="H47" s="69">
        <v>1071</v>
      </c>
      <c r="I47" s="69">
        <f t="shared" si="2"/>
        <v>1102</v>
      </c>
      <c r="J47" s="69">
        <v>492</v>
      </c>
      <c r="K47" s="37">
        <v>204</v>
      </c>
      <c r="L47" s="36">
        <f t="shared" si="5"/>
        <v>2.2398373983739837</v>
      </c>
      <c r="M47" s="35">
        <f t="shared" si="6"/>
        <v>4.7303921568627452</v>
      </c>
      <c r="N47" s="34">
        <v>46.618357487922708</v>
      </c>
      <c r="Q47" s="70"/>
    </row>
    <row r="48" spans="1:17" ht="15" customHeight="1">
      <c r="A48" s="64">
        <v>1990</v>
      </c>
      <c r="B48" s="28">
        <v>30</v>
      </c>
      <c r="C48" s="43">
        <v>805</v>
      </c>
      <c r="D48" s="43">
        <f t="shared" si="0"/>
        <v>835</v>
      </c>
      <c r="E48" s="43">
        <v>5049</v>
      </c>
      <c r="F48" s="43">
        <f t="shared" si="1"/>
        <v>5884</v>
      </c>
      <c r="G48" s="27">
        <v>31</v>
      </c>
      <c r="H48" s="43">
        <v>923</v>
      </c>
      <c r="I48" s="43">
        <f t="shared" si="2"/>
        <v>954</v>
      </c>
      <c r="J48" s="43">
        <v>491</v>
      </c>
      <c r="K48" s="27">
        <v>206</v>
      </c>
      <c r="L48" s="26">
        <f t="shared" si="5"/>
        <v>1.9429735234215886</v>
      </c>
      <c r="M48" s="25">
        <f t="shared" si="6"/>
        <v>4.0533980582524274</v>
      </c>
      <c r="N48" s="24">
        <v>39.952153110047853</v>
      </c>
      <c r="Q48" s="70"/>
    </row>
    <row r="49" spans="1:18" ht="15" customHeight="1">
      <c r="A49" s="64">
        <v>1991</v>
      </c>
      <c r="B49" s="28">
        <v>22</v>
      </c>
      <c r="C49" s="43">
        <v>897</v>
      </c>
      <c r="D49" s="43">
        <f t="shared" si="0"/>
        <v>919</v>
      </c>
      <c r="E49" s="43">
        <v>4377</v>
      </c>
      <c r="F49" s="43">
        <f t="shared" si="1"/>
        <v>5296</v>
      </c>
      <c r="G49" s="27">
        <v>22</v>
      </c>
      <c r="H49" s="43">
        <v>1082</v>
      </c>
      <c r="I49" s="43">
        <f t="shared" si="2"/>
        <v>1104</v>
      </c>
      <c r="J49" s="43">
        <v>492</v>
      </c>
      <c r="K49" s="27">
        <v>201</v>
      </c>
      <c r="L49" s="26">
        <f t="shared" si="5"/>
        <v>2.2439024390243905</v>
      </c>
      <c r="M49" s="25">
        <f t="shared" si="6"/>
        <v>4.5721393034825875</v>
      </c>
      <c r="N49" s="24">
        <v>44.396135265700487</v>
      </c>
      <c r="Q49" s="70"/>
    </row>
    <row r="50" spans="1:18" ht="15" customHeight="1">
      <c r="A50" s="64">
        <v>1992</v>
      </c>
      <c r="B50" s="28">
        <v>24</v>
      </c>
      <c r="C50" s="43">
        <v>687</v>
      </c>
      <c r="D50" s="43">
        <f t="shared" si="0"/>
        <v>711</v>
      </c>
      <c r="E50" s="43">
        <v>3412</v>
      </c>
      <c r="F50" s="43">
        <f t="shared" si="1"/>
        <v>4123</v>
      </c>
      <c r="G50" s="27">
        <v>24</v>
      </c>
      <c r="H50" s="43">
        <v>861</v>
      </c>
      <c r="I50" s="43">
        <f t="shared" si="2"/>
        <v>885</v>
      </c>
      <c r="J50" s="43">
        <v>498</v>
      </c>
      <c r="K50" s="27">
        <v>198</v>
      </c>
      <c r="L50" s="26">
        <f t="shared" si="5"/>
        <v>1.7771084337349397</v>
      </c>
      <c r="M50" s="25">
        <f t="shared" si="6"/>
        <v>3.5909090909090908</v>
      </c>
      <c r="N50" s="24">
        <v>34.347826086956523</v>
      </c>
    </row>
    <row r="51" spans="1:18" ht="15" customHeight="1">
      <c r="A51" s="64">
        <v>1993</v>
      </c>
      <c r="B51" s="28">
        <v>19</v>
      </c>
      <c r="C51" s="43">
        <v>591</v>
      </c>
      <c r="D51" s="43">
        <f t="shared" si="0"/>
        <v>610</v>
      </c>
      <c r="E51" s="43">
        <v>2961</v>
      </c>
      <c r="F51" s="43">
        <f t="shared" si="1"/>
        <v>3571</v>
      </c>
      <c r="G51" s="27">
        <v>19</v>
      </c>
      <c r="H51" s="43">
        <v>737</v>
      </c>
      <c r="I51" s="43">
        <f t="shared" si="2"/>
        <v>756</v>
      </c>
      <c r="J51" s="43">
        <v>502</v>
      </c>
      <c r="K51" s="27">
        <v>189</v>
      </c>
      <c r="L51" s="26">
        <f t="shared" si="5"/>
        <v>1.5059760956175299</v>
      </c>
      <c r="M51" s="25">
        <f t="shared" si="6"/>
        <v>3.2275132275132274</v>
      </c>
      <c r="N51" s="24">
        <v>29.383429672447011</v>
      </c>
      <c r="Q51" s="70"/>
    </row>
    <row r="52" spans="1:18" ht="15" customHeight="1">
      <c r="A52" s="64">
        <v>1994</v>
      </c>
      <c r="B52" s="28">
        <v>23</v>
      </c>
      <c r="C52" s="43">
        <v>733</v>
      </c>
      <c r="D52" s="43">
        <f t="shared" si="0"/>
        <v>756</v>
      </c>
      <c r="E52" s="43">
        <v>2991</v>
      </c>
      <c r="F52" s="43">
        <f t="shared" si="1"/>
        <v>3747</v>
      </c>
      <c r="G52" s="27">
        <v>23</v>
      </c>
      <c r="H52" s="43">
        <v>923</v>
      </c>
      <c r="I52" s="43">
        <f t="shared" si="2"/>
        <v>946</v>
      </c>
      <c r="J52" s="43">
        <v>509</v>
      </c>
      <c r="K52" s="27">
        <v>187</v>
      </c>
      <c r="L52" s="26">
        <f t="shared" si="5"/>
        <v>1.8585461689587426</v>
      </c>
      <c r="M52" s="25">
        <f t="shared" si="6"/>
        <v>4.0427807486631018</v>
      </c>
      <c r="N52" s="24">
        <v>36.276391554702492</v>
      </c>
      <c r="Q52" s="70"/>
    </row>
    <row r="53" spans="1:18" ht="15" customHeight="1">
      <c r="A53" s="66">
        <v>1995</v>
      </c>
      <c r="B53" s="33">
        <v>7</v>
      </c>
      <c r="C53" s="67">
        <v>805</v>
      </c>
      <c r="D53" s="67">
        <f t="shared" si="0"/>
        <v>812</v>
      </c>
      <c r="E53" s="67">
        <v>2691</v>
      </c>
      <c r="F53" s="67">
        <f t="shared" si="1"/>
        <v>3503</v>
      </c>
      <c r="G53" s="32">
        <v>7</v>
      </c>
      <c r="H53" s="67">
        <v>987</v>
      </c>
      <c r="I53" s="67">
        <f t="shared" si="2"/>
        <v>994</v>
      </c>
      <c r="J53" s="67">
        <v>516</v>
      </c>
      <c r="K53" s="32">
        <v>191</v>
      </c>
      <c r="L53" s="31">
        <f t="shared" si="5"/>
        <v>1.9263565891472869</v>
      </c>
      <c r="M53" s="30">
        <f t="shared" si="6"/>
        <v>4.2513089005235605</v>
      </c>
      <c r="N53" s="29">
        <v>38.851674641148328</v>
      </c>
      <c r="Q53" s="70"/>
    </row>
    <row r="54" spans="1:18" ht="15" customHeight="1">
      <c r="A54" s="64">
        <v>1996</v>
      </c>
      <c r="B54" s="28">
        <v>10</v>
      </c>
      <c r="C54" s="43">
        <v>782</v>
      </c>
      <c r="D54" s="43">
        <f t="shared" si="0"/>
        <v>792</v>
      </c>
      <c r="E54" s="43">
        <v>2610</v>
      </c>
      <c r="F54" s="43">
        <f t="shared" si="1"/>
        <v>3402</v>
      </c>
      <c r="G54" s="27">
        <v>10</v>
      </c>
      <c r="H54" s="43">
        <v>954</v>
      </c>
      <c r="I54" s="43">
        <f t="shared" si="2"/>
        <v>964</v>
      </c>
      <c r="J54" s="43">
        <v>525</v>
      </c>
      <c r="K54" s="27">
        <v>195</v>
      </c>
      <c r="L54" s="26">
        <f t="shared" si="5"/>
        <v>1.8361904761904762</v>
      </c>
      <c r="M54" s="25">
        <f t="shared" si="6"/>
        <v>4.0615384615384613</v>
      </c>
      <c r="N54" s="24">
        <v>37.096018735362996</v>
      </c>
      <c r="Q54" s="70"/>
    </row>
    <row r="55" spans="1:18" ht="15" customHeight="1">
      <c r="A55" s="64">
        <v>1997</v>
      </c>
      <c r="B55" s="28">
        <v>9</v>
      </c>
      <c r="C55" s="43">
        <v>693</v>
      </c>
      <c r="D55" s="43">
        <f t="shared" si="0"/>
        <v>702</v>
      </c>
      <c r="E55" s="43">
        <v>2724</v>
      </c>
      <c r="F55" s="43">
        <f t="shared" si="1"/>
        <v>3426</v>
      </c>
      <c r="G55" s="27">
        <v>9</v>
      </c>
      <c r="H55" s="43">
        <v>860</v>
      </c>
      <c r="I55" s="43">
        <f t="shared" si="2"/>
        <v>869</v>
      </c>
      <c r="J55" s="43">
        <v>532</v>
      </c>
      <c r="K55" s="27">
        <v>201</v>
      </c>
      <c r="L55" s="26">
        <f t="shared" si="5"/>
        <v>1.6334586466165413</v>
      </c>
      <c r="M55" s="25">
        <f t="shared" si="6"/>
        <v>3.4925373134328357</v>
      </c>
      <c r="N55" s="24">
        <v>32.350230414746548</v>
      </c>
      <c r="Q55" s="70"/>
    </row>
    <row r="56" spans="1:18" ht="15" customHeight="1">
      <c r="A56" s="64">
        <v>1998</v>
      </c>
      <c r="B56" s="28">
        <v>15</v>
      </c>
      <c r="C56" s="43">
        <v>782</v>
      </c>
      <c r="D56" s="43">
        <f t="shared" si="0"/>
        <v>797</v>
      </c>
      <c r="E56" s="43">
        <v>2939</v>
      </c>
      <c r="F56" s="43">
        <f t="shared" si="1"/>
        <v>3736</v>
      </c>
      <c r="G56" s="27">
        <v>15</v>
      </c>
      <c r="H56" s="43">
        <v>1026</v>
      </c>
      <c r="I56" s="43">
        <f t="shared" si="2"/>
        <v>1041</v>
      </c>
      <c r="J56" s="43">
        <v>539</v>
      </c>
      <c r="K56" s="27">
        <v>213</v>
      </c>
      <c r="L56" s="26">
        <f t="shared" si="5"/>
        <v>1.9313543599257885</v>
      </c>
      <c r="M56" s="25">
        <f t="shared" si="6"/>
        <v>3.7417840375586855</v>
      </c>
      <c r="N56" s="24">
        <v>35.900900900900901</v>
      </c>
      <c r="Q56" s="70"/>
    </row>
    <row r="57" spans="1:18" ht="15" customHeight="1">
      <c r="A57" s="68">
        <v>1999</v>
      </c>
      <c r="B57" s="38">
        <v>14</v>
      </c>
      <c r="C57" s="69">
        <v>729</v>
      </c>
      <c r="D57" s="69">
        <v>743</v>
      </c>
      <c r="E57" s="69">
        <v>2956</v>
      </c>
      <c r="F57" s="69">
        <f t="shared" si="1"/>
        <v>3699</v>
      </c>
      <c r="G57" s="37">
        <v>15</v>
      </c>
      <c r="H57" s="69">
        <v>915</v>
      </c>
      <c r="I57" s="69">
        <v>930</v>
      </c>
      <c r="J57" s="69">
        <v>546</v>
      </c>
      <c r="K57" s="37">
        <v>222</v>
      </c>
      <c r="L57" s="36">
        <f t="shared" si="5"/>
        <v>1.7032967032967032</v>
      </c>
      <c r="M57" s="35">
        <f t="shared" si="6"/>
        <v>3.3468468468468466</v>
      </c>
      <c r="N57" s="34">
        <v>32.702464788732399</v>
      </c>
      <c r="Q57" s="70"/>
    </row>
    <row r="58" spans="1:18" ht="15" customHeight="1">
      <c r="A58" s="64">
        <v>2000</v>
      </c>
      <c r="B58" s="28">
        <v>14</v>
      </c>
      <c r="C58" s="43">
        <v>689</v>
      </c>
      <c r="D58" s="43">
        <v>703</v>
      </c>
      <c r="E58" s="43">
        <v>2452</v>
      </c>
      <c r="F58" s="43">
        <v>3155</v>
      </c>
      <c r="G58" s="27">
        <v>16</v>
      </c>
      <c r="H58" s="43">
        <v>867</v>
      </c>
      <c r="I58" s="43">
        <v>883</v>
      </c>
      <c r="J58" s="43">
        <v>551</v>
      </c>
      <c r="K58" s="27">
        <v>228.85</v>
      </c>
      <c r="L58" s="26">
        <f t="shared" si="5"/>
        <v>1.6025408348457351</v>
      </c>
      <c r="M58" s="25">
        <f t="shared" si="6"/>
        <v>3.0718811448547085</v>
      </c>
      <c r="N58" s="24">
        <f t="shared" ref="N58:N70" si="7">D58/P58</f>
        <v>30.197594501718211</v>
      </c>
      <c r="P58" s="71">
        <v>23.28</v>
      </c>
      <c r="Q58" s="70"/>
      <c r="R58" s="72">
        <f>D58/J58</f>
        <v>1.2758620689655173</v>
      </c>
    </row>
    <row r="59" spans="1:18">
      <c r="A59" s="64">
        <v>2001</v>
      </c>
      <c r="B59" s="28">
        <v>11</v>
      </c>
      <c r="C59" s="43">
        <v>639</v>
      </c>
      <c r="D59" s="43">
        <v>650</v>
      </c>
      <c r="E59" s="43">
        <v>2224</v>
      </c>
      <c r="F59" s="43">
        <v>2874</v>
      </c>
      <c r="G59" s="27">
        <v>12</v>
      </c>
      <c r="H59" s="43">
        <v>793</v>
      </c>
      <c r="I59" s="43">
        <v>805</v>
      </c>
      <c r="J59" s="43">
        <v>555</v>
      </c>
      <c r="K59" s="27">
        <v>234</v>
      </c>
      <c r="L59" s="26">
        <f>(I59/J59)</f>
        <v>1.4504504504504505</v>
      </c>
      <c r="M59" s="25">
        <f>(D59/K59)</f>
        <v>2.7777777777777777</v>
      </c>
      <c r="N59" s="24">
        <f t="shared" si="7"/>
        <v>27.612574341546306</v>
      </c>
      <c r="P59" s="71">
        <v>23.54</v>
      </c>
      <c r="R59" s="72">
        <f t="shared" ref="R59:R79" si="8">D59/J59</f>
        <v>1.1711711711711712</v>
      </c>
    </row>
    <row r="60" spans="1:18">
      <c r="A60" s="64">
        <v>2002</v>
      </c>
      <c r="B60" s="28">
        <v>16</v>
      </c>
      <c r="C60" s="43">
        <v>587</v>
      </c>
      <c r="D60" s="43">
        <v>603</v>
      </c>
      <c r="E60" s="43">
        <v>2079</v>
      </c>
      <c r="F60" s="43">
        <v>2682</v>
      </c>
      <c r="G60" s="27">
        <v>18</v>
      </c>
      <c r="H60" s="43">
        <v>752</v>
      </c>
      <c r="I60" s="43">
        <v>770</v>
      </c>
      <c r="J60" s="43">
        <v>560</v>
      </c>
      <c r="K60" s="27">
        <v>237</v>
      </c>
      <c r="L60" s="26">
        <f>(I60/J60)</f>
        <v>1.375</v>
      </c>
      <c r="M60" s="25">
        <f>(D60/K60)</f>
        <v>2.5443037974683542</v>
      </c>
      <c r="N60" s="24">
        <f t="shared" si="7"/>
        <v>25.626859328516787</v>
      </c>
      <c r="P60" s="71">
        <v>23.53</v>
      </c>
      <c r="R60" s="72">
        <f t="shared" si="8"/>
        <v>1.0767857142857142</v>
      </c>
    </row>
    <row r="61" spans="1:18" ht="12.75" customHeight="1">
      <c r="A61" s="64">
        <v>2003</v>
      </c>
      <c r="B61" s="28">
        <v>16</v>
      </c>
      <c r="C61" s="43">
        <v>551</v>
      </c>
      <c r="D61" s="43">
        <v>567</v>
      </c>
      <c r="E61" s="43">
        <v>1852</v>
      </c>
      <c r="F61" s="43">
        <v>2419</v>
      </c>
      <c r="G61" s="27">
        <v>16</v>
      </c>
      <c r="H61" s="43">
        <v>724</v>
      </c>
      <c r="I61" s="43">
        <v>740</v>
      </c>
      <c r="J61" s="43">
        <v>560</v>
      </c>
      <c r="K61" s="27">
        <v>243</v>
      </c>
      <c r="L61" s="26">
        <f>(I61/J61)</f>
        <v>1.3214285714285714</v>
      </c>
      <c r="M61" s="25">
        <f>(D61/K61)</f>
        <v>2.3333333333333335</v>
      </c>
      <c r="N61" s="24">
        <f t="shared" si="7"/>
        <v>23.823529411764707</v>
      </c>
      <c r="P61" s="71">
        <v>23.8</v>
      </c>
      <c r="Q61" s="72"/>
      <c r="R61" s="72">
        <f t="shared" si="8"/>
        <v>1.0125</v>
      </c>
    </row>
    <row r="62" spans="1:18" ht="12.75" customHeight="1">
      <c r="A62" s="64">
        <v>2004</v>
      </c>
      <c r="B62" s="28">
        <v>9</v>
      </c>
      <c r="C62" s="43">
        <v>550</v>
      </c>
      <c r="D62" s="43">
        <v>559</v>
      </c>
      <c r="E62" s="43">
        <v>1862</v>
      </c>
      <c r="F62" s="43">
        <v>2421</v>
      </c>
      <c r="G62" s="27">
        <v>9</v>
      </c>
      <c r="H62" s="43">
        <v>709</v>
      </c>
      <c r="I62" s="43">
        <v>718</v>
      </c>
      <c r="J62" s="43">
        <v>559</v>
      </c>
      <c r="K62" s="27">
        <v>250</v>
      </c>
      <c r="L62" s="26">
        <f>(I62/J62)</f>
        <v>1.2844364937388193</v>
      </c>
      <c r="M62" s="25">
        <f>(D62/K62)</f>
        <v>2.2360000000000002</v>
      </c>
      <c r="N62" s="24">
        <f t="shared" si="7"/>
        <v>23.389121338912137</v>
      </c>
      <c r="P62" s="71">
        <v>23.9</v>
      </c>
      <c r="R62" s="72">
        <f t="shared" si="8"/>
        <v>1</v>
      </c>
    </row>
    <row r="63" spans="1:18" ht="12.75" customHeight="1">
      <c r="A63" s="66">
        <v>2005</v>
      </c>
      <c r="B63" s="33">
        <v>9</v>
      </c>
      <c r="C63" s="67">
        <v>543</v>
      </c>
      <c r="D63" s="67">
        <v>552</v>
      </c>
      <c r="E63" s="67">
        <v>1922</v>
      </c>
      <c r="F63" s="67">
        <v>2474</v>
      </c>
      <c r="G63" s="32">
        <v>9</v>
      </c>
      <c r="H63" s="67">
        <v>721</v>
      </c>
      <c r="I63" s="67">
        <v>730</v>
      </c>
      <c r="J63" s="67">
        <v>559</v>
      </c>
      <c r="K63" s="32">
        <v>257</v>
      </c>
      <c r="L63" s="31">
        <f t="shared" ref="L63:L72" si="9">(I63/J63)</f>
        <v>1.3059033989266546</v>
      </c>
      <c r="M63" s="30">
        <f t="shared" ref="M63:M72" si="10">(D63/K63)</f>
        <v>2.1478599221789882</v>
      </c>
      <c r="N63" s="29">
        <f t="shared" si="7"/>
        <v>23.251895534962092</v>
      </c>
      <c r="P63" s="71">
        <v>23.74</v>
      </c>
      <c r="R63" s="72">
        <f t="shared" si="8"/>
        <v>0.98747763864042937</v>
      </c>
    </row>
    <row r="64" spans="1:18" ht="12.75" customHeight="1">
      <c r="A64" s="73">
        <v>2006</v>
      </c>
      <c r="B64" s="28">
        <v>13</v>
      </c>
      <c r="C64" s="43">
        <v>505</v>
      </c>
      <c r="D64" s="43">
        <v>518</v>
      </c>
      <c r="E64" s="43">
        <v>1994</v>
      </c>
      <c r="F64" s="43">
        <v>2512</v>
      </c>
      <c r="G64" s="27">
        <v>13</v>
      </c>
      <c r="H64" s="43">
        <v>618</v>
      </c>
      <c r="I64" s="43">
        <v>631</v>
      </c>
      <c r="J64" s="43">
        <v>561</v>
      </c>
      <c r="K64" s="27">
        <v>266</v>
      </c>
      <c r="L64" s="26">
        <f t="shared" si="9"/>
        <v>1.124777183600713</v>
      </c>
      <c r="M64" s="25">
        <f t="shared" si="10"/>
        <v>1.9473684210526316</v>
      </c>
      <c r="N64" s="24">
        <f t="shared" si="7"/>
        <v>21.700879765395893</v>
      </c>
      <c r="O64" s="74"/>
      <c r="P64" s="71">
        <v>23.87</v>
      </c>
      <c r="R64" s="72">
        <f t="shared" si="8"/>
        <v>0.92335115864527628</v>
      </c>
    </row>
    <row r="65" spans="1:20" ht="12.75" customHeight="1">
      <c r="A65" s="73">
        <v>2007</v>
      </c>
      <c r="B65" s="28">
        <v>11</v>
      </c>
      <c r="C65" s="43">
        <v>513</v>
      </c>
      <c r="D65" s="43">
        <v>524</v>
      </c>
      <c r="E65" s="43">
        <v>2111</v>
      </c>
      <c r="F65" s="43">
        <v>2635</v>
      </c>
      <c r="G65" s="27">
        <v>11</v>
      </c>
      <c r="H65" s="43">
        <v>646</v>
      </c>
      <c r="I65" s="43">
        <v>657</v>
      </c>
      <c r="J65" s="43">
        <v>569</v>
      </c>
      <c r="K65" s="27">
        <v>270</v>
      </c>
      <c r="L65" s="26">
        <f t="shared" si="9"/>
        <v>1.1546572934973638</v>
      </c>
      <c r="M65" s="25">
        <f t="shared" si="10"/>
        <v>1.9407407407407407</v>
      </c>
      <c r="N65" s="24">
        <f t="shared" si="7"/>
        <v>21.8972001671542</v>
      </c>
      <c r="O65" s="74"/>
      <c r="P65" s="71">
        <v>23.93</v>
      </c>
      <c r="Q65" s="75"/>
      <c r="R65" s="72">
        <f t="shared" si="8"/>
        <v>0.92091388400702989</v>
      </c>
    </row>
    <row r="66" spans="1:20" ht="12.75" customHeight="1">
      <c r="A66" s="73">
        <v>2008</v>
      </c>
      <c r="B66" s="28">
        <v>12</v>
      </c>
      <c r="C66" s="43">
        <v>550</v>
      </c>
      <c r="D66" s="43">
        <v>562</v>
      </c>
      <c r="E66" s="43">
        <v>2009</v>
      </c>
      <c r="F66" s="122">
        <v>2571</v>
      </c>
      <c r="G66" s="27">
        <v>12</v>
      </c>
      <c r="H66" s="43">
        <v>694</v>
      </c>
      <c r="I66" s="76">
        <v>706</v>
      </c>
      <c r="J66" s="43">
        <v>577</v>
      </c>
      <c r="K66" s="27">
        <v>285</v>
      </c>
      <c r="L66" s="26">
        <f t="shared" si="9"/>
        <v>1.2235701906412477</v>
      </c>
      <c r="M66" s="25">
        <f t="shared" si="10"/>
        <v>1.9719298245614034</v>
      </c>
      <c r="N66" s="24">
        <f t="shared" si="7"/>
        <v>23.703078869675242</v>
      </c>
      <c r="O66" s="74"/>
      <c r="P66" s="71">
        <v>23.71</v>
      </c>
      <c r="Q66" s="75"/>
      <c r="R66" s="72">
        <f t="shared" si="8"/>
        <v>0.97400346620450606</v>
      </c>
    </row>
    <row r="67" spans="1:20">
      <c r="A67" s="73">
        <v>2009</v>
      </c>
      <c r="B67" s="28">
        <v>6</v>
      </c>
      <c r="C67" s="43">
        <v>480</v>
      </c>
      <c r="D67" s="43">
        <v>486</v>
      </c>
      <c r="E67" s="43">
        <v>1808</v>
      </c>
      <c r="F67" s="122">
        <v>2294</v>
      </c>
      <c r="G67" s="44">
        <v>6</v>
      </c>
      <c r="H67" s="43">
        <v>597</v>
      </c>
      <c r="I67" s="45">
        <v>603</v>
      </c>
      <c r="J67" s="43">
        <v>583</v>
      </c>
      <c r="K67" s="27">
        <v>293.30700000000002</v>
      </c>
      <c r="L67" s="26">
        <f t="shared" si="9"/>
        <v>1.0343053173241852</v>
      </c>
      <c r="M67" s="25">
        <f>(D67/K67)</f>
        <v>1.6569669322586913</v>
      </c>
      <c r="N67" s="24">
        <f t="shared" si="7"/>
        <v>19.975339087546242</v>
      </c>
      <c r="P67" s="71">
        <v>24.33</v>
      </c>
      <c r="R67" s="72">
        <f t="shared" si="8"/>
        <v>0.83361921097770153</v>
      </c>
    </row>
    <row r="68" spans="1:20">
      <c r="A68" s="77">
        <v>2010</v>
      </c>
      <c r="B68" s="33">
        <v>5</v>
      </c>
      <c r="C68" s="78">
        <v>540</v>
      </c>
      <c r="D68" s="67">
        <v>545</v>
      </c>
      <c r="E68" s="67">
        <v>2559</v>
      </c>
      <c r="F68" s="79">
        <v>3104</v>
      </c>
      <c r="G68" s="80">
        <v>5</v>
      </c>
      <c r="H68" s="67">
        <v>669</v>
      </c>
      <c r="I68" s="81">
        <v>674</v>
      </c>
      <c r="J68" s="67">
        <v>589</v>
      </c>
      <c r="K68" s="32">
        <v>304.28399999999999</v>
      </c>
      <c r="L68" s="31">
        <f t="shared" si="9"/>
        <v>1.1443123938879456</v>
      </c>
      <c r="M68" s="30">
        <f t="shared" si="10"/>
        <v>1.7910899028539129</v>
      </c>
      <c r="N68" s="29">
        <f t="shared" si="7"/>
        <v>22.284814220919642</v>
      </c>
      <c r="P68" s="71">
        <v>24.456115927068701</v>
      </c>
      <c r="R68" s="72">
        <f t="shared" si="8"/>
        <v>0.9252971137521222</v>
      </c>
    </row>
    <row r="69" spans="1:20">
      <c r="A69" s="73">
        <v>2011</v>
      </c>
      <c r="B69" s="28">
        <v>8</v>
      </c>
      <c r="C69" s="42">
        <v>499</v>
      </c>
      <c r="D69" s="43">
        <v>507</v>
      </c>
      <c r="E69" s="43">
        <v>2331</v>
      </c>
      <c r="F69" s="122">
        <v>2838</v>
      </c>
      <c r="G69" s="44">
        <v>8</v>
      </c>
      <c r="H69" s="43">
        <v>605</v>
      </c>
      <c r="I69" s="45">
        <v>613</v>
      </c>
      <c r="J69" s="43">
        <v>595</v>
      </c>
      <c r="K69" s="27">
        <v>315.40899999999999</v>
      </c>
      <c r="L69" s="26">
        <f t="shared" si="9"/>
        <v>1.030252100840336</v>
      </c>
      <c r="M69" s="25">
        <f t="shared" si="10"/>
        <v>1.6074366933093223</v>
      </c>
      <c r="N69" s="24">
        <f t="shared" si="7"/>
        <v>20.65173116089613</v>
      </c>
      <c r="P69" s="71">
        <v>24.55</v>
      </c>
      <c r="R69" s="72">
        <f t="shared" si="8"/>
        <v>0.85210084033613442</v>
      </c>
    </row>
    <row r="70" spans="1:20">
      <c r="A70" s="73">
        <v>2012</v>
      </c>
      <c r="B70" s="28">
        <v>9</v>
      </c>
      <c r="C70" s="42">
        <v>456</v>
      </c>
      <c r="D70" s="43">
        <v>465</v>
      </c>
      <c r="E70" s="43">
        <v>2601</v>
      </c>
      <c r="F70" s="122">
        <v>3066</v>
      </c>
      <c r="G70" s="44">
        <v>9</v>
      </c>
      <c r="H70" s="43">
        <v>561</v>
      </c>
      <c r="I70" s="45">
        <v>570</v>
      </c>
      <c r="J70" s="82">
        <v>603.96799999999996</v>
      </c>
      <c r="K70" s="27">
        <v>323.09500000000003</v>
      </c>
      <c r="L70" s="26">
        <f t="shared" si="9"/>
        <v>0.94375860972766779</v>
      </c>
      <c r="M70" s="25">
        <f t="shared" si="10"/>
        <v>1.4392051873288041</v>
      </c>
      <c r="N70" s="24">
        <f t="shared" si="7"/>
        <v>18.9873417721519</v>
      </c>
      <c r="P70" s="71">
        <v>24.49</v>
      </c>
      <c r="R70" s="72">
        <f t="shared" si="8"/>
        <v>0.7699083395146763</v>
      </c>
    </row>
    <row r="71" spans="1:20">
      <c r="A71" s="73">
        <v>2013</v>
      </c>
      <c r="B71" s="28">
        <v>9</v>
      </c>
      <c r="C71" s="42">
        <v>400</v>
      </c>
      <c r="D71" s="43">
        <v>409</v>
      </c>
      <c r="E71" s="43">
        <v>2080</v>
      </c>
      <c r="F71" s="122">
        <v>2489</v>
      </c>
      <c r="G71" s="44">
        <v>10</v>
      </c>
      <c r="H71" s="43">
        <v>487</v>
      </c>
      <c r="I71" s="45">
        <v>497</v>
      </c>
      <c r="J71" s="82">
        <v>612.66399999999999</v>
      </c>
      <c r="K71" s="27">
        <v>331.23</v>
      </c>
      <c r="L71" s="26">
        <f t="shared" si="9"/>
        <v>0.81121136544663963</v>
      </c>
      <c r="M71" s="25">
        <f t="shared" si="10"/>
        <v>1.2347915345832201</v>
      </c>
      <c r="N71" s="24">
        <f>D71/P71</f>
        <v>16.942833471416737</v>
      </c>
      <c r="P71" s="71">
        <v>24.14</v>
      </c>
      <c r="R71" s="72">
        <f t="shared" si="8"/>
        <v>0.66757635506574564</v>
      </c>
    </row>
    <row r="72" spans="1:20">
      <c r="A72" s="73">
        <v>2014</v>
      </c>
      <c r="B72" s="28">
        <v>6</v>
      </c>
      <c r="C72" s="42">
        <v>374</v>
      </c>
      <c r="D72" s="43">
        <v>380</v>
      </c>
      <c r="E72" s="43">
        <v>1801</v>
      </c>
      <c r="F72" s="122">
        <v>2181</v>
      </c>
      <c r="G72" s="44">
        <v>6</v>
      </c>
      <c r="H72" s="43">
        <v>451</v>
      </c>
      <c r="I72" s="45">
        <v>457</v>
      </c>
      <c r="J72" s="82">
        <v>620.71500000000003</v>
      </c>
      <c r="K72" s="27">
        <v>335.08800000000002</v>
      </c>
      <c r="L72" s="26">
        <f t="shared" si="9"/>
        <v>0.73624771432944258</v>
      </c>
      <c r="M72" s="25">
        <f t="shared" si="10"/>
        <v>1.1340304636394021</v>
      </c>
      <c r="N72" s="24">
        <f>D72/P72</f>
        <v>15.68951279933939</v>
      </c>
      <c r="P72" s="71">
        <v>24.22</v>
      </c>
      <c r="R72" s="72">
        <f t="shared" si="8"/>
        <v>0.61219722416890199</v>
      </c>
    </row>
    <row r="73" spans="1:20">
      <c r="A73" s="73">
        <v>2015</v>
      </c>
      <c r="B73" s="28">
        <v>12</v>
      </c>
      <c r="C73" s="42">
        <v>372</v>
      </c>
      <c r="D73" s="43">
        <v>384</v>
      </c>
      <c r="E73" s="43">
        <v>1681</v>
      </c>
      <c r="F73" s="122">
        <v>2065</v>
      </c>
      <c r="G73" s="44">
        <v>12</v>
      </c>
      <c r="H73" s="43">
        <v>443</v>
      </c>
      <c r="I73" s="45">
        <v>455</v>
      </c>
      <c r="J73" s="82">
        <v>628.20799999999997</v>
      </c>
      <c r="K73" s="27">
        <v>342.036</v>
      </c>
      <c r="L73" s="26">
        <v>0.72428240328044213</v>
      </c>
      <c r="M73" s="25">
        <v>1.1197651709176812</v>
      </c>
      <c r="N73" s="24">
        <v>15.741882449650639</v>
      </c>
      <c r="P73" s="71">
        <v>24.33</v>
      </c>
      <c r="R73" s="72">
        <f t="shared" si="8"/>
        <v>0.61126251177953805</v>
      </c>
    </row>
    <row r="74" spans="1:20">
      <c r="A74" s="73">
        <v>2016</v>
      </c>
      <c r="B74" s="28">
        <v>3</v>
      </c>
      <c r="C74" s="42">
        <v>367</v>
      </c>
      <c r="D74" s="43">
        <v>370</v>
      </c>
      <c r="E74" s="43">
        <v>1885</v>
      </c>
      <c r="F74" s="122">
        <v>2255</v>
      </c>
      <c r="G74" s="44">
        <v>3</v>
      </c>
      <c r="H74" s="43">
        <v>458</v>
      </c>
      <c r="I74" s="45">
        <v>461</v>
      </c>
      <c r="J74" s="82">
        <v>635.18100000000004</v>
      </c>
      <c r="K74" s="27">
        <v>350.81</v>
      </c>
      <c r="L74" s="26">
        <f t="shared" ref="L74:L79" si="11">(I74/J74)</f>
        <v>0.72577737684219135</v>
      </c>
      <c r="M74" s="25">
        <f t="shared" ref="M74:M79" si="12">(D74/K74)</f>
        <v>1.0547019754282945</v>
      </c>
      <c r="N74" s="24">
        <f t="shared" ref="N74:N76" si="13">D74/P74</f>
        <v>15.301902398676592</v>
      </c>
      <c r="P74" s="71">
        <v>24.18</v>
      </c>
      <c r="R74" s="72">
        <f t="shared" si="8"/>
        <v>0.58251112674969807</v>
      </c>
      <c r="T74" s="83"/>
    </row>
    <row r="75" spans="1:20">
      <c r="A75" s="73">
        <v>2017</v>
      </c>
      <c r="B75" s="28">
        <v>7</v>
      </c>
      <c r="C75" s="42">
        <v>388</v>
      </c>
      <c r="D75" s="43">
        <v>395</v>
      </c>
      <c r="E75" s="43">
        <v>1659</v>
      </c>
      <c r="F75" s="122">
        <v>2054</v>
      </c>
      <c r="G75" s="44">
        <v>7</v>
      </c>
      <c r="H75" s="43">
        <v>479</v>
      </c>
      <c r="I75" s="45">
        <v>486</v>
      </c>
      <c r="J75" s="82">
        <v>643.27200000000005</v>
      </c>
      <c r="K75" s="27">
        <v>357.608</v>
      </c>
      <c r="L75" s="26">
        <f t="shared" si="11"/>
        <v>0.75551244263701822</v>
      </c>
      <c r="M75" s="25">
        <f t="shared" si="12"/>
        <v>1.1045614192076241</v>
      </c>
      <c r="N75" s="24">
        <f t="shared" si="13"/>
        <v>16.011349817592215</v>
      </c>
      <c r="P75" s="71">
        <v>24.67</v>
      </c>
      <c r="R75" s="72">
        <f t="shared" si="8"/>
        <v>0.61404817868646544</v>
      </c>
      <c r="T75" s="83"/>
    </row>
    <row r="76" spans="1:20">
      <c r="A76" s="73">
        <v>2018</v>
      </c>
      <c r="B76" s="28">
        <v>4</v>
      </c>
      <c r="C76" s="42">
        <v>358</v>
      </c>
      <c r="D76" s="43">
        <v>362</v>
      </c>
      <c r="E76" s="43">
        <v>1658</v>
      </c>
      <c r="F76" s="122">
        <v>2020</v>
      </c>
      <c r="G76" s="44">
        <v>4</v>
      </c>
      <c r="H76" s="43">
        <v>419</v>
      </c>
      <c r="I76" s="45">
        <v>423</v>
      </c>
      <c r="J76" s="82">
        <v>648.04200000000003</v>
      </c>
      <c r="K76" s="27">
        <v>362.93099999999998</v>
      </c>
      <c r="L76" s="26">
        <f t="shared" si="11"/>
        <v>0.65273547084911165</v>
      </c>
      <c r="M76" s="25">
        <f t="shared" si="12"/>
        <v>0.99743477410306647</v>
      </c>
      <c r="N76" s="24">
        <f t="shared" si="13"/>
        <v>14.697523345513602</v>
      </c>
      <c r="P76" s="71">
        <v>24.63</v>
      </c>
      <c r="R76" s="72">
        <f t="shared" si="8"/>
        <v>0.55860576937914519</v>
      </c>
      <c r="T76" s="83"/>
    </row>
    <row r="77" spans="1:20">
      <c r="A77" s="73">
        <v>2019</v>
      </c>
      <c r="B77" s="28">
        <v>3</v>
      </c>
      <c r="C77" s="42">
        <v>341</v>
      </c>
      <c r="D77" s="43">
        <v>344</v>
      </c>
      <c r="E77" s="43">
        <v>1380</v>
      </c>
      <c r="F77" s="122">
        <v>1724</v>
      </c>
      <c r="G77" s="44">
        <v>3</v>
      </c>
      <c r="H77" s="43">
        <v>417</v>
      </c>
      <c r="I77" s="45">
        <v>420</v>
      </c>
      <c r="J77" s="82">
        <v>653.83500000000004</v>
      </c>
      <c r="K77" s="27">
        <v>367.79</v>
      </c>
      <c r="L77" s="26">
        <f t="shared" si="11"/>
        <v>0.64236389914886782</v>
      </c>
      <c r="M77" s="25">
        <f t="shared" si="12"/>
        <v>0.93531634900350735</v>
      </c>
      <c r="N77" s="93"/>
      <c r="P77" s="71"/>
      <c r="R77" s="72">
        <f t="shared" si="8"/>
        <v>0.52612662216002504</v>
      </c>
      <c r="S77" s="48"/>
      <c r="T77" s="83" t="s">
        <v>78</v>
      </c>
    </row>
    <row r="78" spans="1:20">
      <c r="A78" s="73">
        <v>2020</v>
      </c>
      <c r="B78" s="28">
        <v>8</v>
      </c>
      <c r="C78" s="42">
        <v>286</v>
      </c>
      <c r="D78" s="43">
        <v>294</v>
      </c>
      <c r="E78" s="43">
        <v>615</v>
      </c>
      <c r="F78" s="122">
        <v>909</v>
      </c>
      <c r="G78" s="44">
        <v>8</v>
      </c>
      <c r="H78" s="43">
        <v>344</v>
      </c>
      <c r="I78" s="45">
        <v>352</v>
      </c>
      <c r="J78" s="82">
        <v>656.92</v>
      </c>
      <c r="K78" s="27">
        <v>376.21199999999999</v>
      </c>
      <c r="L78" s="26">
        <f t="shared" si="11"/>
        <v>0.53583389149363703</v>
      </c>
      <c r="M78" s="25">
        <f t="shared" si="12"/>
        <v>0.78147427514273871</v>
      </c>
      <c r="N78" s="93"/>
      <c r="O78" s="83"/>
      <c r="P78" s="94"/>
      <c r="Q78" s="83"/>
      <c r="R78" s="95">
        <f t="shared" si="8"/>
        <v>0.44754307982707181</v>
      </c>
      <c r="S78" s="83"/>
      <c r="T78" s="83"/>
    </row>
    <row r="79" spans="1:20" ht="13.8" thickBot="1">
      <c r="A79" s="73">
        <v>2021</v>
      </c>
      <c r="B79" s="28">
        <v>6</v>
      </c>
      <c r="C79" s="42">
        <v>268</v>
      </c>
      <c r="D79" s="43">
        <v>274</v>
      </c>
      <c r="E79" s="43">
        <v>530</v>
      </c>
      <c r="F79" s="122">
        <v>804</v>
      </c>
      <c r="G79" s="44">
        <v>6</v>
      </c>
      <c r="H79" s="43">
        <v>313</v>
      </c>
      <c r="I79" s="45">
        <v>319</v>
      </c>
      <c r="J79" s="45">
        <v>658.45699999999999</v>
      </c>
      <c r="K79" s="27">
        <v>384.48599999999999</v>
      </c>
      <c r="L79" s="26">
        <f t="shared" si="11"/>
        <v>0.48446595601535103</v>
      </c>
      <c r="M79" s="25">
        <f t="shared" si="12"/>
        <v>0.71263973200584674</v>
      </c>
      <c r="N79" s="93"/>
      <c r="O79" s="83"/>
      <c r="P79" s="94"/>
      <c r="Q79" s="83"/>
      <c r="R79" s="95">
        <f t="shared" si="8"/>
        <v>0.41612436347400056</v>
      </c>
      <c r="S79" s="83"/>
      <c r="T79" s="83"/>
    </row>
    <row r="80" spans="1:20" ht="27.75" customHeight="1" thickTop="1" thickBot="1">
      <c r="A80" s="123" t="s">
        <v>79</v>
      </c>
      <c r="B80" s="124">
        <f>ROUND((((B79-B78)/B78)*100),0)</f>
        <v>-25</v>
      </c>
      <c r="C80" s="124">
        <f>ROUND((((C79-C78)/C78)*100),0)</f>
        <v>-6</v>
      </c>
      <c r="D80" s="124">
        <f t="shared" ref="D80:I80" si="14">ROUND((((D79-D78)/D78)*100),0)</f>
        <v>-7</v>
      </c>
      <c r="E80" s="124">
        <f t="shared" si="14"/>
        <v>-14</v>
      </c>
      <c r="F80" s="124">
        <f t="shared" si="14"/>
        <v>-12</v>
      </c>
      <c r="G80" s="124">
        <f t="shared" si="14"/>
        <v>-25</v>
      </c>
      <c r="H80" s="124">
        <f t="shared" si="14"/>
        <v>-9</v>
      </c>
      <c r="I80" s="124">
        <f t="shared" si="14"/>
        <v>-9</v>
      </c>
      <c r="J80" s="125"/>
      <c r="K80" s="84"/>
      <c r="L80" s="84"/>
      <c r="M80" s="84"/>
      <c r="N80" s="85"/>
      <c r="S80" s="83"/>
    </row>
    <row r="81" spans="1:20" ht="13.8" thickTop="1">
      <c r="A81" s="48"/>
      <c r="B81" s="48" t="s">
        <v>33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86"/>
      <c r="R81" s="48"/>
      <c r="S81" s="48"/>
    </row>
    <row r="82" spans="1:20">
      <c r="A82" s="126"/>
      <c r="B82" s="48"/>
      <c r="C82" s="48"/>
      <c r="D82" s="48"/>
      <c r="E82" s="48"/>
      <c r="F82" s="48"/>
      <c r="G82" s="48"/>
      <c r="H82" s="48"/>
      <c r="I82" s="48"/>
      <c r="J82" s="48" t="s">
        <v>27</v>
      </c>
      <c r="K82" s="48"/>
      <c r="L82" s="48"/>
      <c r="M82" s="48"/>
      <c r="N82" s="48"/>
      <c r="O82" s="48"/>
      <c r="P82" s="48"/>
      <c r="Q82" s="48"/>
      <c r="R82" s="48"/>
      <c r="S82" s="87"/>
    </row>
    <row r="83" spans="1:20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Q83" s="88"/>
      <c r="T83" s="89"/>
    </row>
    <row r="84" spans="1:20">
      <c r="A84" s="48" t="s">
        <v>75</v>
      </c>
      <c r="B84" s="48"/>
      <c r="C84" s="48"/>
      <c r="D84" s="115">
        <f>100*(D79-D70)/D70</f>
        <v>-41.075268817204304</v>
      </c>
      <c r="E84" s="115">
        <f t="shared" ref="E84:I84" si="15">100*(E79-E70)/E70</f>
        <v>-79.623221837754713</v>
      </c>
      <c r="F84" s="115">
        <f t="shared" si="15"/>
        <v>-73.776908023483372</v>
      </c>
      <c r="G84" s="115">
        <f t="shared" si="15"/>
        <v>-33.333333333333336</v>
      </c>
      <c r="H84" s="115">
        <f t="shared" si="15"/>
        <v>-44.206773618538321</v>
      </c>
      <c r="I84" s="115">
        <f t="shared" si="15"/>
        <v>-44.035087719298247</v>
      </c>
      <c r="J84" s="83"/>
      <c r="K84" s="83"/>
      <c r="L84" s="83"/>
      <c r="M84" s="83"/>
      <c r="N84" s="83"/>
      <c r="Q84" s="88"/>
      <c r="T84" s="89"/>
    </row>
    <row r="85" spans="1:20">
      <c r="A85" s="48" t="s">
        <v>80</v>
      </c>
      <c r="B85" s="48"/>
      <c r="C85" s="48"/>
      <c r="D85" s="117">
        <f>AVERAGE(D75:D78)</f>
        <v>348.75</v>
      </c>
      <c r="E85" s="117">
        <f t="shared" ref="E85:I85" si="16">AVERAGE(E75:E78)</f>
        <v>1328</v>
      </c>
      <c r="F85" s="117">
        <f t="shared" si="16"/>
        <v>1676.75</v>
      </c>
      <c r="G85" s="117">
        <f t="shared" si="16"/>
        <v>5.5</v>
      </c>
      <c r="H85" s="117">
        <f t="shared" si="16"/>
        <v>414.75</v>
      </c>
      <c r="I85" s="117">
        <f t="shared" si="16"/>
        <v>420.25</v>
      </c>
      <c r="J85" s="127"/>
      <c r="K85" s="83"/>
      <c r="L85" s="83"/>
      <c r="M85" s="83"/>
      <c r="N85" s="83"/>
      <c r="Q85" s="88"/>
    </row>
    <row r="86" spans="1:20">
      <c r="A86" s="48" t="s">
        <v>81</v>
      </c>
      <c r="B86" s="48"/>
      <c r="C86" s="48"/>
      <c r="D86" s="115">
        <f>100*(D79-D85)/D85</f>
        <v>-21.433691756272403</v>
      </c>
      <c r="E86" s="115">
        <f t="shared" ref="E86:I86" si="17">100*(E79-E85)/E85</f>
        <v>-60.090361445783131</v>
      </c>
      <c r="F86" s="115">
        <f t="shared" si="17"/>
        <v>-52.050096913672284</v>
      </c>
      <c r="G86" s="115">
        <f t="shared" si="17"/>
        <v>9.0909090909090917</v>
      </c>
      <c r="H86" s="115">
        <f t="shared" si="17"/>
        <v>-24.532851115129596</v>
      </c>
      <c r="I86" s="115">
        <f t="shared" si="17"/>
        <v>-24.092801903628793</v>
      </c>
      <c r="J86" s="127"/>
      <c r="K86" s="83"/>
      <c r="L86" s="83"/>
      <c r="M86" s="83"/>
      <c r="N86" s="83"/>
      <c r="P86" s="90"/>
      <c r="Q86" s="88"/>
      <c r="R86" s="91"/>
    </row>
    <row r="87" spans="1:20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P87" s="92"/>
      <c r="Q87" s="88"/>
      <c r="R87" s="91"/>
    </row>
    <row r="88" spans="1:20">
      <c r="A88" s="48" t="s">
        <v>30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Q88" s="88"/>
      <c r="R88" s="91"/>
    </row>
    <row r="89" spans="1:20">
      <c r="A89" s="48" t="s">
        <v>82</v>
      </c>
      <c r="B89" s="117">
        <f>AVERAGE(B70:B74)</f>
        <v>7.8</v>
      </c>
      <c r="C89" s="117">
        <f t="shared" ref="C89:N89" si="18">AVERAGE(C70:C74)</f>
        <v>393.8</v>
      </c>
      <c r="D89" s="117">
        <f t="shared" si="18"/>
        <v>401.6</v>
      </c>
      <c r="E89" s="117">
        <f t="shared" si="18"/>
        <v>2009.6</v>
      </c>
      <c r="F89" s="117">
        <f t="shared" si="18"/>
        <v>2411.1999999999998</v>
      </c>
      <c r="G89" s="117">
        <f t="shared" si="18"/>
        <v>8</v>
      </c>
      <c r="H89" s="117">
        <f t="shared" si="18"/>
        <v>480</v>
      </c>
      <c r="I89" s="117">
        <f t="shared" si="18"/>
        <v>488</v>
      </c>
      <c r="J89" s="117">
        <f t="shared" si="18"/>
        <v>620.14720000000011</v>
      </c>
      <c r="K89" s="117">
        <f t="shared" si="18"/>
        <v>336.45179999999999</v>
      </c>
      <c r="L89" s="117">
        <f t="shared" si="18"/>
        <v>0.78825549392527672</v>
      </c>
      <c r="M89" s="117">
        <f t="shared" si="18"/>
        <v>1.1964988663794804</v>
      </c>
      <c r="N89" s="117">
        <f t="shared" si="18"/>
        <v>16.532694578247053</v>
      </c>
      <c r="R89" s="91"/>
    </row>
    <row r="90" spans="1:20">
      <c r="A90" s="48" t="s">
        <v>83</v>
      </c>
      <c r="B90" s="117">
        <f>AVERAGE(B75:B79)</f>
        <v>5.6</v>
      </c>
      <c r="C90" s="117">
        <f t="shared" ref="C90:N90" si="19">AVERAGE(C75:C79)</f>
        <v>328.2</v>
      </c>
      <c r="D90" s="117">
        <f t="shared" si="19"/>
        <v>333.8</v>
      </c>
      <c r="E90" s="117">
        <f t="shared" si="19"/>
        <v>1168.4000000000001</v>
      </c>
      <c r="F90" s="117">
        <f t="shared" si="19"/>
        <v>1502.2</v>
      </c>
      <c r="G90" s="117">
        <f t="shared" si="19"/>
        <v>5.6</v>
      </c>
      <c r="H90" s="117">
        <f t="shared" si="19"/>
        <v>394.4</v>
      </c>
      <c r="I90" s="117">
        <f t="shared" si="19"/>
        <v>400</v>
      </c>
      <c r="J90" s="117">
        <f t="shared" si="19"/>
        <v>652.10519999999997</v>
      </c>
      <c r="K90" s="117">
        <f t="shared" si="19"/>
        <v>369.80540000000002</v>
      </c>
      <c r="L90" s="117">
        <f t="shared" si="19"/>
        <v>0.61418233202879713</v>
      </c>
      <c r="M90" s="117">
        <f t="shared" si="19"/>
        <v>0.90628530989255673</v>
      </c>
      <c r="N90" s="117">
        <f t="shared" si="19"/>
        <v>15.354436581552909</v>
      </c>
      <c r="R90" s="91"/>
    </row>
    <row r="91" spans="1:20">
      <c r="A91" s="48" t="s">
        <v>31</v>
      </c>
      <c r="B91" s="115">
        <f>100*(B90-B89)/B89</f>
        <v>-28.205128205128208</v>
      </c>
      <c r="C91" s="115">
        <f t="shared" ref="C91:I91" si="20">100*(C90-C89)/C89</f>
        <v>-16.658202133062474</v>
      </c>
      <c r="D91" s="115">
        <f t="shared" si="20"/>
        <v>-16.882470119521912</v>
      </c>
      <c r="E91" s="115">
        <f t="shared" si="20"/>
        <v>-41.859076433121011</v>
      </c>
      <c r="F91" s="115">
        <f t="shared" si="20"/>
        <v>-37.699071001990703</v>
      </c>
      <c r="G91" s="115">
        <f t="shared" si="20"/>
        <v>-30.000000000000004</v>
      </c>
      <c r="H91" s="115">
        <f t="shared" si="20"/>
        <v>-17.833333333333336</v>
      </c>
      <c r="I91" s="115">
        <f t="shared" si="20"/>
        <v>-18.032786885245901</v>
      </c>
      <c r="J91" s="115"/>
      <c r="K91" s="115"/>
      <c r="L91" s="48"/>
      <c r="M91" s="48"/>
      <c r="N91" s="48"/>
      <c r="P91" s="83"/>
      <c r="R91" s="91"/>
    </row>
    <row r="92" spans="1:20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R92" s="91"/>
    </row>
    <row r="93" spans="1:20">
      <c r="A93" s="48" t="s">
        <v>32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1:20">
      <c r="A94" s="48" t="s">
        <v>82</v>
      </c>
      <c r="B94" s="113">
        <f>SUM(B70:B74)</f>
        <v>39</v>
      </c>
      <c r="C94" s="113">
        <f t="shared" ref="C94:I94" si="21">SUM(C70:C74)</f>
        <v>1969</v>
      </c>
      <c r="D94" s="113">
        <f t="shared" si="21"/>
        <v>2008</v>
      </c>
      <c r="E94" s="113">
        <f t="shared" si="21"/>
        <v>10048</v>
      </c>
      <c r="F94" s="113">
        <f t="shared" si="21"/>
        <v>12056</v>
      </c>
      <c r="G94" s="113">
        <f t="shared" si="21"/>
        <v>40</v>
      </c>
      <c r="H94" s="113">
        <f t="shared" si="21"/>
        <v>2400</v>
      </c>
      <c r="I94" s="113">
        <f t="shared" si="21"/>
        <v>2440</v>
      </c>
      <c r="J94" s="83"/>
      <c r="K94" s="83"/>
      <c r="L94" s="83"/>
      <c r="M94" s="83"/>
      <c r="N94" s="83"/>
    </row>
    <row r="95" spans="1:20">
      <c r="A95" s="48" t="s">
        <v>83</v>
      </c>
      <c r="B95" s="113">
        <f>SUM(B75:B79)</f>
        <v>28</v>
      </c>
      <c r="C95" s="113">
        <f t="shared" ref="C95:I95" si="22">SUM(C75:C79)</f>
        <v>1641</v>
      </c>
      <c r="D95" s="113">
        <f t="shared" si="22"/>
        <v>1669</v>
      </c>
      <c r="E95" s="113">
        <f t="shared" si="22"/>
        <v>5842</v>
      </c>
      <c r="F95" s="113">
        <f t="shared" si="22"/>
        <v>7511</v>
      </c>
      <c r="G95" s="113">
        <f t="shared" si="22"/>
        <v>28</v>
      </c>
      <c r="H95" s="113">
        <f t="shared" si="22"/>
        <v>1972</v>
      </c>
      <c r="I95" s="113">
        <f t="shared" si="22"/>
        <v>2000</v>
      </c>
      <c r="J95" s="83"/>
      <c r="K95" s="83"/>
      <c r="L95" s="83"/>
      <c r="M95" s="83"/>
      <c r="N95" s="83"/>
    </row>
    <row r="96" spans="1:20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1:14">
      <c r="A97" s="48" t="s">
        <v>34</v>
      </c>
      <c r="B97" s="48"/>
      <c r="C97" s="48"/>
      <c r="D97" s="48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1:14">
      <c r="A98" s="48" t="s">
        <v>35</v>
      </c>
      <c r="B98" s="117">
        <f>AVERAGE(B58:B62)</f>
        <v>13.2</v>
      </c>
      <c r="C98" s="117">
        <f>AVERAGE(C58:C62)</f>
        <v>603.20000000000005</v>
      </c>
      <c r="D98" s="117">
        <f>AVERAGE(D58:D62)</f>
        <v>616.4</v>
      </c>
      <c r="E98" s="83"/>
      <c r="F98" s="83"/>
      <c r="G98" s="83"/>
      <c r="H98" s="83"/>
      <c r="I98" s="83"/>
      <c r="J98" s="83"/>
      <c r="K98" s="83"/>
      <c r="L98" s="83"/>
      <c r="M98" s="83"/>
      <c r="N98" s="83"/>
    </row>
    <row r="99" spans="1:14">
      <c r="A99" s="48" t="s">
        <v>83</v>
      </c>
      <c r="B99" s="117">
        <f>AVERAGE(B75:B79)</f>
        <v>5.6</v>
      </c>
      <c r="C99" s="117">
        <f t="shared" ref="C99:D99" si="23">AVERAGE(C75:C79)</f>
        <v>328.2</v>
      </c>
      <c r="D99" s="117">
        <f t="shared" si="23"/>
        <v>333.8</v>
      </c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0" spans="1:14">
      <c r="A100" s="48" t="s">
        <v>31</v>
      </c>
      <c r="B100" s="115">
        <f>100*(B99-B98)/B98</f>
        <v>-57.575757575757578</v>
      </c>
      <c r="C100" s="115">
        <f>100*(C99-C98)/C98</f>
        <v>-45.590185676392579</v>
      </c>
      <c r="D100" s="115">
        <f>100*(D99-D98)/D98</f>
        <v>-45.846852693056455</v>
      </c>
      <c r="E100" s="83"/>
      <c r="F100" s="83"/>
      <c r="G100" s="83"/>
      <c r="H100" s="83"/>
      <c r="I100" s="83"/>
      <c r="J100" s="83"/>
      <c r="K100" s="83"/>
      <c r="L100" s="83"/>
      <c r="M100" s="83"/>
      <c r="N100" s="83"/>
    </row>
  </sheetData>
  <mergeCells count="9">
    <mergeCell ref="L6:L7"/>
    <mergeCell ref="M6:M7"/>
    <mergeCell ref="N6:N7"/>
    <mergeCell ref="B5:F5"/>
    <mergeCell ref="G5:I5"/>
    <mergeCell ref="K5:K6"/>
    <mergeCell ref="B6:D6"/>
    <mergeCell ref="E6:E7"/>
    <mergeCell ref="F6:F7"/>
  </mergeCells>
  <pageMargins left="0.7" right="0.7" top="0.75" bottom="0.75" header="0.3" footer="0.3"/>
  <pageSetup paperSize="9" scale="91" fitToHeight="3" orientation="landscape" r:id="rId1"/>
  <headerFooter alignWithMargins="0">
    <oddHeader>&amp;R&amp;"LTUnivers 220 CondThin,Normaali"&amp;12LIITE 1A
&amp;P (&amp;N)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0B78-294D-40DE-9898-0F0B18851CEB}">
  <dimension ref="A1:T185"/>
  <sheetViews>
    <sheetView zoomScaleNormal="100" workbookViewId="0">
      <pane ySplit="4" topLeftCell="A52" activePane="bottomLeft" state="frozen"/>
      <selection pane="bottomLeft" activeCell="T62" sqref="T62"/>
    </sheetView>
  </sheetViews>
  <sheetFormatPr defaultRowHeight="13.2"/>
  <cols>
    <col min="1" max="1" width="9.44140625" customWidth="1"/>
    <col min="2" max="3" width="8.5546875" customWidth="1"/>
    <col min="4" max="4" width="9.44140625" customWidth="1"/>
    <col min="5" max="5" width="9" customWidth="1"/>
    <col min="6" max="6" width="8.5546875" bestFit="1" customWidth="1"/>
    <col min="7" max="7" width="7.44140625" customWidth="1"/>
    <col min="8" max="8" width="6.44140625" customWidth="1"/>
    <col min="9" max="9" width="9.44140625" customWidth="1"/>
    <col min="10" max="10" width="8" customWidth="1"/>
    <col min="11" max="12" width="8.5546875" customWidth="1"/>
    <col min="13" max="13" width="9.44140625" customWidth="1"/>
    <col min="14" max="14" width="9.5546875" customWidth="1"/>
    <col min="15" max="15" width="7.5546875" customWidth="1"/>
    <col min="16" max="16" width="11.5546875" customWidth="1"/>
    <col min="17" max="17" width="10.5546875" customWidth="1"/>
    <col min="18" max="18" width="9.88671875" bestFit="1" customWidth="1"/>
    <col min="19" max="19" width="8.5546875" bestFit="1" customWidth="1"/>
    <col min="20" max="22" width="8.44140625" bestFit="1" customWidth="1"/>
    <col min="23" max="23" width="7.109375" bestFit="1" customWidth="1"/>
    <col min="24" max="24" width="8.44140625" bestFit="1" customWidth="1"/>
  </cols>
  <sheetData>
    <row r="1" spans="1:19" s="96" customFormat="1" ht="12.75" customHeight="1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</row>
    <row r="2" spans="1:19" ht="12.75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9" ht="18.75" customHeight="1" thickTop="1">
      <c r="A3" s="231" t="s">
        <v>36</v>
      </c>
      <c r="B3" s="233" t="s">
        <v>37</v>
      </c>
      <c r="C3" s="234"/>
      <c r="D3" s="234"/>
      <c r="E3" s="234"/>
      <c r="F3" s="234"/>
      <c r="G3" s="234"/>
      <c r="H3" s="234"/>
      <c r="I3" s="235"/>
      <c r="J3" s="233" t="s">
        <v>38</v>
      </c>
      <c r="K3" s="234"/>
      <c r="L3" s="234"/>
      <c r="M3" s="234"/>
      <c r="N3" s="234"/>
      <c r="O3" s="234"/>
      <c r="P3" s="234"/>
      <c r="Q3" s="236"/>
      <c r="S3" s="48" t="s">
        <v>39</v>
      </c>
    </row>
    <row r="4" spans="1:19" s="48" customFormat="1" ht="77.099999999999994" customHeight="1">
      <c r="A4" s="232"/>
      <c r="B4" s="97" t="s">
        <v>40</v>
      </c>
      <c r="C4" s="98" t="s">
        <v>41</v>
      </c>
      <c r="D4" s="98" t="s">
        <v>42</v>
      </c>
      <c r="E4" s="98" t="s">
        <v>43</v>
      </c>
      <c r="F4" s="98" t="s">
        <v>44</v>
      </c>
      <c r="G4" s="98" t="s">
        <v>45</v>
      </c>
      <c r="H4" s="99" t="s">
        <v>46</v>
      </c>
      <c r="I4" s="100" t="s">
        <v>47</v>
      </c>
      <c r="J4" s="97" t="s">
        <v>40</v>
      </c>
      <c r="K4" s="98" t="s">
        <v>41</v>
      </c>
      <c r="L4" s="98" t="s">
        <v>42</v>
      </c>
      <c r="M4" s="98" t="s">
        <v>48</v>
      </c>
      <c r="N4" s="98" t="s">
        <v>44</v>
      </c>
      <c r="O4" s="98" t="s">
        <v>45</v>
      </c>
      <c r="P4" s="99" t="s">
        <v>46</v>
      </c>
      <c r="Q4" s="101" t="s">
        <v>47</v>
      </c>
    </row>
    <row r="5" spans="1:19" ht="15" customHeight="1">
      <c r="A5" s="46">
        <v>1960</v>
      </c>
      <c r="B5" s="1">
        <v>41</v>
      </c>
      <c r="C5" s="2">
        <v>4</v>
      </c>
      <c r="D5" s="2">
        <v>3</v>
      </c>
      <c r="E5" s="2">
        <v>3</v>
      </c>
      <c r="F5" s="2">
        <v>2</v>
      </c>
      <c r="G5" s="2">
        <v>6</v>
      </c>
      <c r="H5" s="3">
        <v>0</v>
      </c>
      <c r="I5" s="4">
        <f>SUM(B5:H5)</f>
        <v>59</v>
      </c>
      <c r="J5" s="1">
        <v>544</v>
      </c>
      <c r="K5" s="2">
        <v>158</v>
      </c>
      <c r="L5" s="2">
        <v>100</v>
      </c>
      <c r="M5" s="2">
        <v>190</v>
      </c>
      <c r="N5" s="2">
        <v>155</v>
      </c>
      <c r="O5" s="2">
        <v>340</v>
      </c>
      <c r="P5" s="5">
        <v>6</v>
      </c>
      <c r="Q5" s="6">
        <f>SUM(J5:P5)</f>
        <v>1493</v>
      </c>
      <c r="R5" s="118"/>
    </row>
    <row r="6" spans="1:19" ht="15" customHeight="1">
      <c r="A6" s="46">
        <v>1961</v>
      </c>
      <c r="B6" s="1">
        <v>35</v>
      </c>
      <c r="C6" s="2">
        <v>4</v>
      </c>
      <c r="D6" s="2">
        <v>1</v>
      </c>
      <c r="E6" s="2">
        <v>2</v>
      </c>
      <c r="F6" s="2">
        <v>4</v>
      </c>
      <c r="G6" s="2">
        <v>5</v>
      </c>
      <c r="H6" s="3">
        <v>0</v>
      </c>
      <c r="I6" s="4">
        <f t="shared" ref="I6:I43" si="0">SUM(B6:H6)</f>
        <v>51</v>
      </c>
      <c r="J6" s="1">
        <v>589</v>
      </c>
      <c r="K6" s="2">
        <v>147</v>
      </c>
      <c r="L6" s="2">
        <v>109</v>
      </c>
      <c r="M6" s="2">
        <v>209</v>
      </c>
      <c r="N6" s="2">
        <v>225</v>
      </c>
      <c r="O6" s="2">
        <v>426</v>
      </c>
      <c r="P6" s="7">
        <v>4</v>
      </c>
      <c r="Q6" s="6">
        <f t="shared" ref="Q6:Q43" si="1">SUM(J6:P6)</f>
        <v>1709</v>
      </c>
      <c r="R6" s="118"/>
    </row>
    <row r="7" spans="1:19" ht="15" customHeight="1">
      <c r="A7" s="46">
        <v>1962</v>
      </c>
      <c r="B7" s="1">
        <v>39</v>
      </c>
      <c r="C7" s="2">
        <v>3</v>
      </c>
      <c r="D7" s="2">
        <v>2</v>
      </c>
      <c r="E7" s="2">
        <v>3</v>
      </c>
      <c r="F7" s="2">
        <v>3</v>
      </c>
      <c r="G7" s="2">
        <v>8</v>
      </c>
      <c r="H7" s="3">
        <v>0</v>
      </c>
      <c r="I7" s="4">
        <f t="shared" si="0"/>
        <v>58</v>
      </c>
      <c r="J7" s="1">
        <v>735</v>
      </c>
      <c r="K7" s="2">
        <v>108</v>
      </c>
      <c r="L7" s="2">
        <v>117</v>
      </c>
      <c r="M7" s="2">
        <v>185</v>
      </c>
      <c r="N7" s="2">
        <v>266</v>
      </c>
      <c r="O7" s="2">
        <v>504</v>
      </c>
      <c r="P7" s="7">
        <v>4</v>
      </c>
      <c r="Q7" s="6">
        <f t="shared" si="1"/>
        <v>1919</v>
      </c>
      <c r="R7" s="118"/>
    </row>
    <row r="8" spans="1:19" ht="15" customHeight="1">
      <c r="A8" s="46">
        <v>1963</v>
      </c>
      <c r="B8" s="1">
        <v>32</v>
      </c>
      <c r="C8" s="2">
        <v>2</v>
      </c>
      <c r="D8" s="2">
        <v>3</v>
      </c>
      <c r="E8" s="2">
        <v>5</v>
      </c>
      <c r="F8" s="2">
        <v>7</v>
      </c>
      <c r="G8" s="2">
        <v>9</v>
      </c>
      <c r="H8" s="3">
        <v>0</v>
      </c>
      <c r="I8" s="4">
        <f t="shared" si="0"/>
        <v>58</v>
      </c>
      <c r="J8" s="1">
        <v>625</v>
      </c>
      <c r="K8" s="2">
        <v>91</v>
      </c>
      <c r="L8" s="2">
        <v>118</v>
      </c>
      <c r="M8" s="2">
        <v>166</v>
      </c>
      <c r="N8" s="2">
        <v>335</v>
      </c>
      <c r="O8" s="2">
        <v>483</v>
      </c>
      <c r="P8" s="7">
        <v>5</v>
      </c>
      <c r="Q8" s="6">
        <f t="shared" si="1"/>
        <v>1823</v>
      </c>
      <c r="R8" s="118"/>
    </row>
    <row r="9" spans="1:19" ht="15" customHeight="1">
      <c r="A9" s="46">
        <v>1964</v>
      </c>
      <c r="B9" s="1">
        <v>34</v>
      </c>
      <c r="C9" s="2">
        <v>7</v>
      </c>
      <c r="D9" s="2">
        <v>4</v>
      </c>
      <c r="E9" s="2">
        <v>2</v>
      </c>
      <c r="F9" s="2">
        <v>3</v>
      </c>
      <c r="G9" s="2">
        <v>1</v>
      </c>
      <c r="H9" s="7">
        <v>1</v>
      </c>
      <c r="I9" s="4">
        <f t="shared" si="0"/>
        <v>52</v>
      </c>
      <c r="J9" s="1">
        <v>677</v>
      </c>
      <c r="K9" s="2">
        <v>113</v>
      </c>
      <c r="L9" s="2">
        <v>112</v>
      </c>
      <c r="M9" s="2">
        <v>181</v>
      </c>
      <c r="N9" s="2">
        <v>381</v>
      </c>
      <c r="O9" s="2">
        <v>533</v>
      </c>
      <c r="P9" s="7">
        <v>4</v>
      </c>
      <c r="Q9" s="6">
        <f t="shared" si="1"/>
        <v>2001</v>
      </c>
      <c r="R9" s="118"/>
    </row>
    <row r="10" spans="1:19" ht="15" customHeight="1">
      <c r="A10" s="102">
        <v>1965</v>
      </c>
      <c r="B10" s="8">
        <v>55</v>
      </c>
      <c r="C10" s="9">
        <v>2</v>
      </c>
      <c r="D10" s="9">
        <v>5</v>
      </c>
      <c r="E10" s="9">
        <v>6</v>
      </c>
      <c r="F10" s="9">
        <v>7</v>
      </c>
      <c r="G10" s="9">
        <v>9</v>
      </c>
      <c r="H10" s="10">
        <v>0</v>
      </c>
      <c r="I10" s="11">
        <f t="shared" si="0"/>
        <v>84</v>
      </c>
      <c r="J10" s="8">
        <v>687</v>
      </c>
      <c r="K10" s="9">
        <v>85</v>
      </c>
      <c r="L10" s="9">
        <v>123</v>
      </c>
      <c r="M10" s="9">
        <v>116</v>
      </c>
      <c r="N10" s="9">
        <v>456</v>
      </c>
      <c r="O10" s="9">
        <v>707</v>
      </c>
      <c r="P10" s="12">
        <v>4</v>
      </c>
      <c r="Q10" s="13">
        <f t="shared" si="1"/>
        <v>2178</v>
      </c>
      <c r="R10" s="118"/>
    </row>
    <row r="11" spans="1:19" ht="15" customHeight="1">
      <c r="A11" s="46">
        <v>1966</v>
      </c>
      <c r="B11" s="1">
        <v>44</v>
      </c>
      <c r="C11" s="2">
        <v>4</v>
      </c>
      <c r="D11" s="2">
        <v>2</v>
      </c>
      <c r="E11" s="2">
        <v>0</v>
      </c>
      <c r="F11" s="2">
        <v>7</v>
      </c>
      <c r="G11" s="2">
        <v>4</v>
      </c>
      <c r="H11" s="3">
        <v>0</v>
      </c>
      <c r="I11" s="4">
        <f t="shared" si="0"/>
        <v>61</v>
      </c>
      <c r="J11" s="1">
        <v>712</v>
      </c>
      <c r="K11" s="2">
        <v>110</v>
      </c>
      <c r="L11" s="2">
        <v>70</v>
      </c>
      <c r="M11" s="2">
        <v>96</v>
      </c>
      <c r="N11" s="2">
        <v>441</v>
      </c>
      <c r="O11" s="2">
        <v>643</v>
      </c>
      <c r="P11" s="7">
        <v>14</v>
      </c>
      <c r="Q11" s="6">
        <f t="shared" si="1"/>
        <v>2086</v>
      </c>
      <c r="R11" s="118"/>
    </row>
    <row r="12" spans="1:19" ht="15" customHeight="1">
      <c r="A12" s="46">
        <v>1967</v>
      </c>
      <c r="B12" s="1">
        <v>40</v>
      </c>
      <c r="C12" s="2">
        <v>4</v>
      </c>
      <c r="D12" s="2">
        <v>2</v>
      </c>
      <c r="E12" s="2">
        <v>3</v>
      </c>
      <c r="F12" s="2">
        <v>9</v>
      </c>
      <c r="G12" s="2">
        <v>6</v>
      </c>
      <c r="H12" s="3">
        <v>0</v>
      </c>
      <c r="I12" s="4">
        <f t="shared" si="0"/>
        <v>64</v>
      </c>
      <c r="J12" s="1">
        <v>679</v>
      </c>
      <c r="K12" s="2">
        <v>70</v>
      </c>
      <c r="L12" s="2">
        <v>86</v>
      </c>
      <c r="M12" s="2">
        <v>84</v>
      </c>
      <c r="N12" s="2">
        <v>490</v>
      </c>
      <c r="O12" s="2">
        <v>667</v>
      </c>
      <c r="P12" s="7">
        <v>7</v>
      </c>
      <c r="Q12" s="6">
        <f t="shared" si="1"/>
        <v>2083</v>
      </c>
      <c r="R12" s="118"/>
    </row>
    <row r="13" spans="1:19" ht="15" customHeight="1">
      <c r="A13" s="46">
        <v>1968</v>
      </c>
      <c r="B13" s="1">
        <v>31</v>
      </c>
      <c r="C13" s="2">
        <v>4</v>
      </c>
      <c r="D13" s="2">
        <v>1</v>
      </c>
      <c r="E13" s="2">
        <v>1</v>
      </c>
      <c r="F13" s="2">
        <v>4</v>
      </c>
      <c r="G13" s="2">
        <v>3</v>
      </c>
      <c r="H13" s="3">
        <v>0</v>
      </c>
      <c r="I13" s="4">
        <f t="shared" si="0"/>
        <v>44</v>
      </c>
      <c r="J13" s="1">
        <v>690</v>
      </c>
      <c r="K13" s="2">
        <v>94</v>
      </c>
      <c r="L13" s="2">
        <v>61</v>
      </c>
      <c r="M13" s="2">
        <v>86</v>
      </c>
      <c r="N13" s="2">
        <v>498</v>
      </c>
      <c r="O13" s="2">
        <v>604</v>
      </c>
      <c r="P13" s="7">
        <v>4</v>
      </c>
      <c r="Q13" s="6">
        <f t="shared" si="1"/>
        <v>2037</v>
      </c>
      <c r="R13" s="118"/>
    </row>
    <row r="14" spans="1:19" ht="15" customHeight="1">
      <c r="A14" s="103">
        <v>1969</v>
      </c>
      <c r="B14" s="14">
        <v>59</v>
      </c>
      <c r="C14" s="15">
        <v>2</v>
      </c>
      <c r="D14" s="2">
        <v>0</v>
      </c>
      <c r="E14" s="15">
        <v>1</v>
      </c>
      <c r="F14" s="15">
        <v>7</v>
      </c>
      <c r="G14" s="15">
        <v>5</v>
      </c>
      <c r="H14" s="16">
        <v>0</v>
      </c>
      <c r="I14" s="17">
        <f t="shared" si="0"/>
        <v>74</v>
      </c>
      <c r="J14" s="14">
        <v>645</v>
      </c>
      <c r="K14" s="15">
        <v>90</v>
      </c>
      <c r="L14" s="15">
        <v>46</v>
      </c>
      <c r="M14" s="15">
        <v>77</v>
      </c>
      <c r="N14" s="15">
        <v>525</v>
      </c>
      <c r="O14" s="15">
        <v>690</v>
      </c>
      <c r="P14" s="18">
        <v>1</v>
      </c>
      <c r="Q14" s="19">
        <f t="shared" si="1"/>
        <v>2074</v>
      </c>
      <c r="R14" s="118"/>
    </row>
    <row r="15" spans="1:19" ht="15" customHeight="1">
      <c r="A15" s="46">
        <v>1970</v>
      </c>
      <c r="B15" s="1">
        <v>28</v>
      </c>
      <c r="C15" s="2">
        <v>3</v>
      </c>
      <c r="D15" s="9">
        <v>0</v>
      </c>
      <c r="E15" s="2">
        <v>2</v>
      </c>
      <c r="F15" s="2">
        <v>5</v>
      </c>
      <c r="G15" s="2">
        <v>6</v>
      </c>
      <c r="H15" s="3">
        <v>0</v>
      </c>
      <c r="I15" s="4">
        <f t="shared" si="0"/>
        <v>44</v>
      </c>
      <c r="J15" s="1">
        <v>706</v>
      </c>
      <c r="K15" s="2">
        <v>76</v>
      </c>
      <c r="L15" s="2">
        <v>37</v>
      </c>
      <c r="M15" s="2">
        <v>84</v>
      </c>
      <c r="N15" s="2">
        <v>519</v>
      </c>
      <c r="O15" s="2">
        <v>711</v>
      </c>
      <c r="P15" s="7">
        <v>4</v>
      </c>
      <c r="Q15" s="6">
        <f t="shared" si="1"/>
        <v>2137</v>
      </c>
      <c r="R15" s="118"/>
    </row>
    <row r="16" spans="1:19" ht="15" customHeight="1">
      <c r="A16" s="46">
        <v>1971</v>
      </c>
      <c r="B16" s="1">
        <v>39</v>
      </c>
      <c r="C16" s="2">
        <v>2</v>
      </c>
      <c r="D16" s="2">
        <v>1</v>
      </c>
      <c r="E16" s="2">
        <v>2</v>
      </c>
      <c r="F16" s="2">
        <v>10</v>
      </c>
      <c r="G16" s="2">
        <v>6</v>
      </c>
      <c r="H16" s="3">
        <v>0</v>
      </c>
      <c r="I16" s="4">
        <f t="shared" si="0"/>
        <v>60</v>
      </c>
      <c r="J16" s="1">
        <v>696</v>
      </c>
      <c r="K16" s="2">
        <v>81</v>
      </c>
      <c r="L16" s="2">
        <v>46</v>
      </c>
      <c r="M16" s="2">
        <v>119</v>
      </c>
      <c r="N16" s="2">
        <v>556</v>
      </c>
      <c r="O16" s="2">
        <v>714</v>
      </c>
      <c r="P16" s="7">
        <v>5</v>
      </c>
      <c r="Q16" s="6">
        <f t="shared" si="1"/>
        <v>2217</v>
      </c>
      <c r="R16" s="118"/>
    </row>
    <row r="17" spans="1:18" ht="15" customHeight="1">
      <c r="A17" s="46">
        <v>1972</v>
      </c>
      <c r="B17" s="1">
        <v>39</v>
      </c>
      <c r="C17" s="2">
        <v>5</v>
      </c>
      <c r="D17" s="2">
        <v>1</v>
      </c>
      <c r="E17" s="2">
        <v>5</v>
      </c>
      <c r="F17" s="2">
        <v>8</v>
      </c>
      <c r="G17" s="2">
        <v>11</v>
      </c>
      <c r="H17" s="3">
        <v>0</v>
      </c>
      <c r="I17" s="4">
        <f t="shared" si="0"/>
        <v>69</v>
      </c>
      <c r="J17" s="1">
        <v>681</v>
      </c>
      <c r="K17" s="2">
        <v>113</v>
      </c>
      <c r="L17" s="2">
        <v>44</v>
      </c>
      <c r="M17" s="2">
        <v>147</v>
      </c>
      <c r="N17" s="2">
        <v>589</v>
      </c>
      <c r="O17" s="2">
        <v>643</v>
      </c>
      <c r="P17" s="7">
        <v>7</v>
      </c>
      <c r="Q17" s="6">
        <f t="shared" si="1"/>
        <v>2224</v>
      </c>
      <c r="R17" s="118"/>
    </row>
    <row r="18" spans="1:18" ht="15" customHeight="1">
      <c r="A18" s="46">
        <v>1973</v>
      </c>
      <c r="B18" s="1">
        <v>33</v>
      </c>
      <c r="C18" s="2">
        <v>4</v>
      </c>
      <c r="D18" s="2">
        <v>1</v>
      </c>
      <c r="E18" s="2">
        <v>7</v>
      </c>
      <c r="F18" s="2">
        <v>7</v>
      </c>
      <c r="G18" s="2">
        <v>8</v>
      </c>
      <c r="H18" s="3">
        <v>0</v>
      </c>
      <c r="I18" s="4">
        <f t="shared" si="0"/>
        <v>60</v>
      </c>
      <c r="J18" s="1">
        <v>589</v>
      </c>
      <c r="K18" s="2">
        <v>72</v>
      </c>
      <c r="L18" s="2">
        <v>26</v>
      </c>
      <c r="M18" s="2">
        <v>136</v>
      </c>
      <c r="N18" s="2">
        <v>528</v>
      </c>
      <c r="O18" s="2">
        <v>668</v>
      </c>
      <c r="P18" s="3">
        <v>0</v>
      </c>
      <c r="Q18" s="6">
        <f t="shared" si="1"/>
        <v>2019</v>
      </c>
      <c r="R18" s="118"/>
    </row>
    <row r="19" spans="1:18" ht="15" customHeight="1">
      <c r="A19" s="46">
        <v>1974</v>
      </c>
      <c r="B19" s="1">
        <v>26</v>
      </c>
      <c r="C19" s="2">
        <v>5</v>
      </c>
      <c r="D19" s="2">
        <v>1</v>
      </c>
      <c r="E19" s="2">
        <v>4</v>
      </c>
      <c r="F19" s="2">
        <v>6</v>
      </c>
      <c r="G19" s="2">
        <v>6</v>
      </c>
      <c r="H19" s="3">
        <v>0</v>
      </c>
      <c r="I19" s="4">
        <f t="shared" si="0"/>
        <v>48</v>
      </c>
      <c r="J19" s="1">
        <v>591</v>
      </c>
      <c r="K19" s="2">
        <v>77</v>
      </c>
      <c r="L19" s="2">
        <v>24</v>
      </c>
      <c r="M19" s="2">
        <v>90</v>
      </c>
      <c r="N19" s="2">
        <v>474</v>
      </c>
      <c r="O19" s="2">
        <v>707</v>
      </c>
      <c r="P19" s="7">
        <v>1</v>
      </c>
      <c r="Q19" s="6">
        <f t="shared" si="1"/>
        <v>1964</v>
      </c>
      <c r="R19" s="118"/>
    </row>
    <row r="20" spans="1:18" ht="15" customHeight="1">
      <c r="A20" s="102">
        <v>1975</v>
      </c>
      <c r="B20" s="8">
        <v>36</v>
      </c>
      <c r="C20" s="9">
        <v>1</v>
      </c>
      <c r="D20" s="9">
        <v>0</v>
      </c>
      <c r="E20" s="9">
        <v>3</v>
      </c>
      <c r="F20" s="9">
        <v>4</v>
      </c>
      <c r="G20" s="9">
        <v>5</v>
      </c>
      <c r="H20" s="10">
        <v>0</v>
      </c>
      <c r="I20" s="11">
        <f t="shared" si="0"/>
        <v>49</v>
      </c>
      <c r="J20" s="8">
        <v>484</v>
      </c>
      <c r="K20" s="9">
        <v>88</v>
      </c>
      <c r="L20" s="9">
        <v>31</v>
      </c>
      <c r="M20" s="9">
        <v>85</v>
      </c>
      <c r="N20" s="9">
        <v>418</v>
      </c>
      <c r="O20" s="9">
        <v>476</v>
      </c>
      <c r="P20" s="10">
        <v>0</v>
      </c>
      <c r="Q20" s="13">
        <f t="shared" si="1"/>
        <v>1582</v>
      </c>
      <c r="R20" s="118"/>
    </row>
    <row r="21" spans="1:18" ht="15" customHeight="1">
      <c r="A21" s="46">
        <v>1976</v>
      </c>
      <c r="B21" s="1">
        <v>24</v>
      </c>
      <c r="C21" s="2">
        <v>4</v>
      </c>
      <c r="D21" s="2">
        <v>0</v>
      </c>
      <c r="E21" s="2">
        <v>1</v>
      </c>
      <c r="F21" s="2">
        <v>6</v>
      </c>
      <c r="G21" s="2">
        <v>7</v>
      </c>
      <c r="H21" s="3">
        <v>0</v>
      </c>
      <c r="I21" s="4">
        <f t="shared" si="0"/>
        <v>42</v>
      </c>
      <c r="J21" s="1">
        <v>429</v>
      </c>
      <c r="K21" s="2">
        <v>82</v>
      </c>
      <c r="L21" s="2">
        <v>23</v>
      </c>
      <c r="M21" s="2">
        <v>69</v>
      </c>
      <c r="N21" s="2">
        <v>389</v>
      </c>
      <c r="O21" s="2">
        <v>538</v>
      </c>
      <c r="P21" s="3">
        <v>0</v>
      </c>
      <c r="Q21" s="6">
        <f t="shared" si="1"/>
        <v>1530</v>
      </c>
      <c r="R21" s="118"/>
    </row>
    <row r="22" spans="1:18" ht="15" customHeight="1">
      <c r="A22" s="46">
        <v>1977</v>
      </c>
      <c r="B22" s="1">
        <v>17</v>
      </c>
      <c r="C22" s="2">
        <v>1</v>
      </c>
      <c r="D22" s="2">
        <v>1</v>
      </c>
      <c r="E22" s="2">
        <v>1</v>
      </c>
      <c r="F22" s="2">
        <v>8</v>
      </c>
      <c r="G22" s="2">
        <v>2</v>
      </c>
      <c r="H22" s="3">
        <v>0</v>
      </c>
      <c r="I22" s="4">
        <f t="shared" si="0"/>
        <v>30</v>
      </c>
      <c r="J22" s="1">
        <v>371</v>
      </c>
      <c r="K22" s="2">
        <v>67</v>
      </c>
      <c r="L22" s="2">
        <v>19</v>
      </c>
      <c r="M22" s="2">
        <v>52</v>
      </c>
      <c r="N22" s="2">
        <v>342</v>
      </c>
      <c r="O22" s="2">
        <v>448</v>
      </c>
      <c r="P22" s="7">
        <v>5</v>
      </c>
      <c r="Q22" s="6">
        <f t="shared" si="1"/>
        <v>1304</v>
      </c>
      <c r="R22" s="118"/>
    </row>
    <row r="23" spans="1:18" ht="15" customHeight="1">
      <c r="A23" s="46">
        <v>1978</v>
      </c>
      <c r="B23" s="1">
        <v>15</v>
      </c>
      <c r="C23" s="2">
        <v>4</v>
      </c>
      <c r="D23" s="2">
        <v>1</v>
      </c>
      <c r="E23" s="2">
        <v>0</v>
      </c>
      <c r="F23" s="2">
        <v>3</v>
      </c>
      <c r="G23" s="2">
        <v>3</v>
      </c>
      <c r="H23" s="3">
        <v>0</v>
      </c>
      <c r="I23" s="4">
        <f t="shared" si="0"/>
        <v>26</v>
      </c>
      <c r="J23" s="1">
        <v>334</v>
      </c>
      <c r="K23" s="2">
        <v>72</v>
      </c>
      <c r="L23" s="2">
        <v>10</v>
      </c>
      <c r="M23" s="2">
        <v>38</v>
      </c>
      <c r="N23" s="2">
        <v>293</v>
      </c>
      <c r="O23" s="2">
        <v>366</v>
      </c>
      <c r="P23" s="3">
        <v>0</v>
      </c>
      <c r="Q23" s="6">
        <f t="shared" si="1"/>
        <v>1113</v>
      </c>
      <c r="R23" s="118"/>
    </row>
    <row r="24" spans="1:18" ht="15" customHeight="1">
      <c r="A24" s="103">
        <v>1979</v>
      </c>
      <c r="B24" s="14">
        <v>24</v>
      </c>
      <c r="C24" s="15">
        <v>2</v>
      </c>
      <c r="D24" s="2">
        <v>0</v>
      </c>
      <c r="E24" s="2">
        <v>0</v>
      </c>
      <c r="F24" s="15">
        <v>8</v>
      </c>
      <c r="G24" s="15">
        <v>4</v>
      </c>
      <c r="H24" s="16">
        <v>0</v>
      </c>
      <c r="I24" s="17">
        <f t="shared" si="0"/>
        <v>38</v>
      </c>
      <c r="J24" s="14">
        <v>303</v>
      </c>
      <c r="K24" s="15">
        <v>72</v>
      </c>
      <c r="L24" s="15">
        <v>13</v>
      </c>
      <c r="M24" s="15">
        <v>28</v>
      </c>
      <c r="N24" s="15">
        <v>244</v>
      </c>
      <c r="O24" s="15">
        <v>280</v>
      </c>
      <c r="P24" s="16">
        <v>0</v>
      </c>
      <c r="Q24" s="19">
        <f t="shared" si="1"/>
        <v>940</v>
      </c>
      <c r="R24" s="118"/>
    </row>
    <row r="25" spans="1:18" ht="15" customHeight="1">
      <c r="A25" s="46">
        <v>1980</v>
      </c>
      <c r="B25" s="1">
        <v>19</v>
      </c>
      <c r="C25" s="2">
        <v>1</v>
      </c>
      <c r="D25" s="9">
        <v>0</v>
      </c>
      <c r="E25" s="9">
        <v>0</v>
      </c>
      <c r="F25" s="2">
        <v>5</v>
      </c>
      <c r="G25" s="2">
        <v>1</v>
      </c>
      <c r="H25" s="3">
        <v>0</v>
      </c>
      <c r="I25" s="4">
        <f t="shared" si="0"/>
        <v>26</v>
      </c>
      <c r="J25" s="1">
        <v>288</v>
      </c>
      <c r="K25" s="2">
        <v>90</v>
      </c>
      <c r="L25" s="2">
        <v>19</v>
      </c>
      <c r="M25" s="2">
        <v>29</v>
      </c>
      <c r="N25" s="2">
        <v>252</v>
      </c>
      <c r="O25" s="2">
        <v>270</v>
      </c>
      <c r="P25" s="3">
        <v>0</v>
      </c>
      <c r="Q25" s="6">
        <f t="shared" si="1"/>
        <v>948</v>
      </c>
      <c r="R25" s="118"/>
    </row>
    <row r="26" spans="1:18" ht="15" customHeight="1">
      <c r="A26" s="46">
        <v>1981</v>
      </c>
      <c r="B26" s="1">
        <v>20</v>
      </c>
      <c r="C26" s="2">
        <v>2</v>
      </c>
      <c r="D26" s="2">
        <v>0</v>
      </c>
      <c r="E26" s="2">
        <v>1</v>
      </c>
      <c r="F26" s="2">
        <v>4</v>
      </c>
      <c r="G26" s="2">
        <v>2</v>
      </c>
      <c r="H26" s="3">
        <v>0</v>
      </c>
      <c r="I26" s="4">
        <f t="shared" si="0"/>
        <v>29</v>
      </c>
      <c r="J26" s="1">
        <v>365</v>
      </c>
      <c r="K26" s="2">
        <v>130</v>
      </c>
      <c r="L26" s="2">
        <v>20</v>
      </c>
      <c r="M26" s="2">
        <v>27</v>
      </c>
      <c r="N26" s="2">
        <v>309</v>
      </c>
      <c r="O26" s="2">
        <v>311</v>
      </c>
      <c r="P26" s="3">
        <v>0</v>
      </c>
      <c r="Q26" s="6">
        <f t="shared" si="1"/>
        <v>1162</v>
      </c>
      <c r="R26" s="118"/>
    </row>
    <row r="27" spans="1:18" ht="15" customHeight="1">
      <c r="A27" s="46">
        <v>1982</v>
      </c>
      <c r="B27" s="1">
        <v>18</v>
      </c>
      <c r="C27" s="2">
        <v>1</v>
      </c>
      <c r="D27" s="2">
        <v>0</v>
      </c>
      <c r="E27" s="2">
        <v>2</v>
      </c>
      <c r="F27" s="2">
        <v>2</v>
      </c>
      <c r="G27" s="2">
        <v>3</v>
      </c>
      <c r="H27" s="3">
        <v>0</v>
      </c>
      <c r="I27" s="4">
        <f t="shared" si="0"/>
        <v>26</v>
      </c>
      <c r="J27" s="1">
        <v>339</v>
      </c>
      <c r="K27" s="2">
        <v>129</v>
      </c>
      <c r="L27" s="2">
        <v>30</v>
      </c>
      <c r="M27" s="2">
        <v>48</v>
      </c>
      <c r="N27" s="2">
        <v>270</v>
      </c>
      <c r="O27" s="2">
        <v>260</v>
      </c>
      <c r="P27" s="3">
        <v>0</v>
      </c>
      <c r="Q27" s="6">
        <f t="shared" si="1"/>
        <v>1076</v>
      </c>
      <c r="R27" s="118"/>
    </row>
    <row r="28" spans="1:18" ht="15" customHeight="1">
      <c r="A28" s="46">
        <v>1983</v>
      </c>
      <c r="B28" s="1">
        <v>18</v>
      </c>
      <c r="C28" s="2">
        <v>6</v>
      </c>
      <c r="D28" s="2">
        <v>0</v>
      </c>
      <c r="E28" s="2">
        <v>2</v>
      </c>
      <c r="F28" s="2">
        <v>6</v>
      </c>
      <c r="G28" s="2">
        <v>3</v>
      </c>
      <c r="H28" s="3">
        <v>0</v>
      </c>
      <c r="I28" s="4">
        <f t="shared" si="0"/>
        <v>35</v>
      </c>
      <c r="J28" s="1">
        <v>313</v>
      </c>
      <c r="K28" s="2">
        <v>162</v>
      </c>
      <c r="L28" s="2">
        <v>30</v>
      </c>
      <c r="M28" s="2">
        <v>62</v>
      </c>
      <c r="N28" s="2">
        <v>291</v>
      </c>
      <c r="O28" s="2">
        <v>279</v>
      </c>
      <c r="P28" s="3">
        <v>0</v>
      </c>
      <c r="Q28" s="6">
        <f t="shared" si="1"/>
        <v>1137</v>
      </c>
      <c r="R28" s="118"/>
    </row>
    <row r="29" spans="1:18" ht="15" customHeight="1">
      <c r="A29" s="46">
        <v>1984</v>
      </c>
      <c r="B29" s="1">
        <v>17</v>
      </c>
      <c r="C29" s="2">
        <v>2</v>
      </c>
      <c r="D29" s="2">
        <v>0</v>
      </c>
      <c r="E29" s="2">
        <v>1</v>
      </c>
      <c r="F29" s="2">
        <v>5</v>
      </c>
      <c r="G29" s="2">
        <v>3</v>
      </c>
      <c r="H29" s="3">
        <v>0</v>
      </c>
      <c r="I29" s="4">
        <f t="shared" si="0"/>
        <v>28</v>
      </c>
      <c r="J29" s="1">
        <v>313</v>
      </c>
      <c r="K29" s="2">
        <v>138</v>
      </c>
      <c r="L29" s="2">
        <v>6</v>
      </c>
      <c r="M29" s="2">
        <v>47</v>
      </c>
      <c r="N29" s="2">
        <v>253</v>
      </c>
      <c r="O29" s="2">
        <v>232</v>
      </c>
      <c r="P29" s="3">
        <v>0</v>
      </c>
      <c r="Q29" s="6">
        <f t="shared" si="1"/>
        <v>989</v>
      </c>
      <c r="R29" s="118"/>
    </row>
    <row r="30" spans="1:18" ht="15" customHeight="1">
      <c r="A30" s="102">
        <v>1985</v>
      </c>
      <c r="B30" s="8">
        <v>19</v>
      </c>
      <c r="C30" s="9">
        <v>3</v>
      </c>
      <c r="D30" s="9">
        <v>1</v>
      </c>
      <c r="E30" s="9">
        <v>2</v>
      </c>
      <c r="F30" s="9">
        <v>3</v>
      </c>
      <c r="G30" s="9">
        <v>4</v>
      </c>
      <c r="H30" s="10">
        <v>0</v>
      </c>
      <c r="I30" s="11">
        <f t="shared" si="0"/>
        <v>32</v>
      </c>
      <c r="J30" s="8">
        <v>293</v>
      </c>
      <c r="K30" s="9">
        <v>112</v>
      </c>
      <c r="L30" s="9">
        <v>9</v>
      </c>
      <c r="M30" s="9">
        <v>52</v>
      </c>
      <c r="N30" s="9">
        <v>236</v>
      </c>
      <c r="O30" s="9">
        <v>206</v>
      </c>
      <c r="P30" s="10">
        <v>0</v>
      </c>
      <c r="Q30" s="13">
        <f t="shared" si="1"/>
        <v>908</v>
      </c>
      <c r="R30" s="118"/>
    </row>
    <row r="31" spans="1:18" ht="15" customHeight="1">
      <c r="A31" s="46">
        <v>1986</v>
      </c>
      <c r="B31" s="1">
        <v>14</v>
      </c>
      <c r="C31" s="2">
        <v>5</v>
      </c>
      <c r="D31" s="2">
        <v>0</v>
      </c>
      <c r="E31" s="2">
        <v>1</v>
      </c>
      <c r="F31" s="2">
        <v>7</v>
      </c>
      <c r="G31" s="2">
        <v>2</v>
      </c>
      <c r="H31" s="3">
        <v>0</v>
      </c>
      <c r="I31" s="4">
        <f t="shared" si="0"/>
        <v>29</v>
      </c>
      <c r="J31" s="1">
        <v>312</v>
      </c>
      <c r="K31" s="2">
        <v>115</v>
      </c>
      <c r="L31" s="2">
        <v>13</v>
      </c>
      <c r="M31" s="2">
        <v>52</v>
      </c>
      <c r="N31" s="2">
        <v>214</v>
      </c>
      <c r="O31" s="2">
        <v>190</v>
      </c>
      <c r="P31" s="3">
        <v>0</v>
      </c>
      <c r="Q31" s="6">
        <f t="shared" si="1"/>
        <v>896</v>
      </c>
      <c r="R31" s="118"/>
    </row>
    <row r="32" spans="1:18" ht="15" customHeight="1">
      <c r="A32" s="46">
        <v>1987</v>
      </c>
      <c r="B32" s="1">
        <v>12</v>
      </c>
      <c r="C32" s="2">
        <v>1</v>
      </c>
      <c r="D32" s="2">
        <v>0</v>
      </c>
      <c r="E32" s="2">
        <v>1</v>
      </c>
      <c r="F32" s="2">
        <v>4</v>
      </c>
      <c r="G32" s="2">
        <v>1</v>
      </c>
      <c r="H32" s="3">
        <v>0</v>
      </c>
      <c r="I32" s="4">
        <f t="shared" si="0"/>
        <v>19</v>
      </c>
      <c r="J32" s="1">
        <v>288</v>
      </c>
      <c r="K32" s="2">
        <v>117</v>
      </c>
      <c r="L32" s="2">
        <v>11</v>
      </c>
      <c r="M32" s="2">
        <v>40</v>
      </c>
      <c r="N32" s="2">
        <v>231</v>
      </c>
      <c r="O32" s="2">
        <v>204</v>
      </c>
      <c r="P32" s="3">
        <v>0</v>
      </c>
      <c r="Q32" s="6">
        <f t="shared" si="1"/>
        <v>891</v>
      </c>
      <c r="R32" s="118"/>
    </row>
    <row r="33" spans="1:18" ht="15" customHeight="1">
      <c r="A33" s="46">
        <v>1988</v>
      </c>
      <c r="B33" s="1">
        <v>13</v>
      </c>
      <c r="C33" s="2">
        <v>3</v>
      </c>
      <c r="D33" s="2">
        <v>0</v>
      </c>
      <c r="E33" s="2">
        <v>1</v>
      </c>
      <c r="F33" s="2">
        <v>3</v>
      </c>
      <c r="G33" s="2">
        <v>2</v>
      </c>
      <c r="H33" s="3">
        <v>0</v>
      </c>
      <c r="I33" s="4">
        <f t="shared" si="0"/>
        <v>22</v>
      </c>
      <c r="J33" s="1">
        <v>303</v>
      </c>
      <c r="K33" s="2">
        <v>110</v>
      </c>
      <c r="L33" s="2">
        <v>14</v>
      </c>
      <c r="M33" s="2">
        <v>51</v>
      </c>
      <c r="N33" s="2">
        <v>254</v>
      </c>
      <c r="O33" s="2">
        <v>206</v>
      </c>
      <c r="P33" s="3">
        <v>0</v>
      </c>
      <c r="Q33" s="6">
        <f t="shared" si="1"/>
        <v>938</v>
      </c>
      <c r="R33" s="118"/>
    </row>
    <row r="34" spans="1:18" ht="15" customHeight="1">
      <c r="A34" s="103">
        <v>1989</v>
      </c>
      <c r="B34" s="14">
        <v>16</v>
      </c>
      <c r="C34" s="15">
        <v>4</v>
      </c>
      <c r="D34" s="2">
        <v>0</v>
      </c>
      <c r="E34" s="15">
        <v>1</v>
      </c>
      <c r="F34" s="15">
        <v>7</v>
      </c>
      <c r="G34" s="15">
        <v>3</v>
      </c>
      <c r="H34" s="16">
        <v>0</v>
      </c>
      <c r="I34" s="17">
        <f t="shared" si="0"/>
        <v>31</v>
      </c>
      <c r="J34" s="14">
        <v>332</v>
      </c>
      <c r="K34" s="15">
        <v>167</v>
      </c>
      <c r="L34" s="15">
        <v>12</v>
      </c>
      <c r="M34" s="15">
        <v>35</v>
      </c>
      <c r="N34" s="15">
        <v>310</v>
      </c>
      <c r="O34" s="15">
        <v>215</v>
      </c>
      <c r="P34" s="16">
        <v>0</v>
      </c>
      <c r="Q34" s="19">
        <f t="shared" si="1"/>
        <v>1071</v>
      </c>
      <c r="R34" s="118"/>
    </row>
    <row r="35" spans="1:18" ht="15" customHeight="1">
      <c r="A35" s="46">
        <v>1990</v>
      </c>
      <c r="B35" s="1">
        <v>19</v>
      </c>
      <c r="C35" s="2">
        <v>3</v>
      </c>
      <c r="D35" s="9">
        <v>0</v>
      </c>
      <c r="E35" s="2">
        <v>2</v>
      </c>
      <c r="F35" s="2">
        <v>4</v>
      </c>
      <c r="G35" s="2">
        <v>3</v>
      </c>
      <c r="H35" s="3">
        <v>0</v>
      </c>
      <c r="I35" s="4">
        <f t="shared" si="0"/>
        <v>31</v>
      </c>
      <c r="J35" s="1">
        <v>299</v>
      </c>
      <c r="K35" s="2">
        <v>159</v>
      </c>
      <c r="L35" s="2">
        <v>7</v>
      </c>
      <c r="M35" s="2">
        <v>56</v>
      </c>
      <c r="N35" s="2">
        <v>241</v>
      </c>
      <c r="O35" s="2">
        <v>161</v>
      </c>
      <c r="P35" s="3">
        <v>0</v>
      </c>
      <c r="Q35" s="6">
        <f t="shared" si="1"/>
        <v>923</v>
      </c>
      <c r="R35" s="118"/>
    </row>
    <row r="36" spans="1:18" ht="15" customHeight="1">
      <c r="A36" s="46">
        <v>1991</v>
      </c>
      <c r="B36" s="1">
        <v>9</v>
      </c>
      <c r="C36" s="2">
        <v>1</v>
      </c>
      <c r="D36" s="2">
        <v>0</v>
      </c>
      <c r="E36" s="2">
        <v>1</v>
      </c>
      <c r="F36" s="2">
        <v>8</v>
      </c>
      <c r="G36" s="2">
        <v>3</v>
      </c>
      <c r="H36" s="3">
        <v>0</v>
      </c>
      <c r="I36" s="4">
        <f t="shared" si="0"/>
        <v>22</v>
      </c>
      <c r="J36" s="1">
        <v>312</v>
      </c>
      <c r="K36" s="2">
        <v>130</v>
      </c>
      <c r="L36" s="2">
        <v>19</v>
      </c>
      <c r="M36" s="2">
        <v>62</v>
      </c>
      <c r="N36" s="2">
        <v>328</v>
      </c>
      <c r="O36" s="2">
        <v>231</v>
      </c>
      <c r="P36" s="3">
        <v>0</v>
      </c>
      <c r="Q36" s="6">
        <f t="shared" si="1"/>
        <v>1082</v>
      </c>
      <c r="R36" s="118"/>
    </row>
    <row r="37" spans="1:18" ht="15" customHeight="1">
      <c r="A37" s="46">
        <v>1992</v>
      </c>
      <c r="B37" s="1">
        <v>14</v>
      </c>
      <c r="C37" s="2">
        <v>4</v>
      </c>
      <c r="D37" s="2">
        <v>0</v>
      </c>
      <c r="E37" s="2">
        <v>1</v>
      </c>
      <c r="F37" s="2">
        <v>4</v>
      </c>
      <c r="G37" s="2">
        <v>1</v>
      </c>
      <c r="H37" s="3">
        <v>0</v>
      </c>
      <c r="I37" s="4">
        <f t="shared" si="0"/>
        <v>24</v>
      </c>
      <c r="J37" s="1">
        <v>218</v>
      </c>
      <c r="K37" s="2">
        <v>147</v>
      </c>
      <c r="L37" s="2">
        <v>12</v>
      </c>
      <c r="M37" s="2">
        <v>36</v>
      </c>
      <c r="N37" s="2">
        <v>244</v>
      </c>
      <c r="O37" s="2">
        <v>204</v>
      </c>
      <c r="P37" s="3">
        <v>0</v>
      </c>
      <c r="Q37" s="6">
        <f t="shared" si="1"/>
        <v>861</v>
      </c>
      <c r="R37" s="118"/>
    </row>
    <row r="38" spans="1:18" ht="15" customHeight="1">
      <c r="A38" s="46">
        <v>1993</v>
      </c>
      <c r="B38" s="1">
        <v>11</v>
      </c>
      <c r="C38" s="2">
        <v>3</v>
      </c>
      <c r="D38" s="2">
        <v>0</v>
      </c>
      <c r="E38" s="2">
        <v>2</v>
      </c>
      <c r="F38" s="2">
        <v>1</v>
      </c>
      <c r="G38" s="2">
        <v>2</v>
      </c>
      <c r="H38" s="3">
        <v>0</v>
      </c>
      <c r="I38" s="4">
        <f t="shared" si="0"/>
        <v>19</v>
      </c>
      <c r="J38" s="1">
        <v>198</v>
      </c>
      <c r="K38" s="2">
        <v>136</v>
      </c>
      <c r="L38" s="2">
        <v>10</v>
      </c>
      <c r="M38" s="2">
        <v>25</v>
      </c>
      <c r="N38" s="2">
        <v>200</v>
      </c>
      <c r="O38" s="2">
        <v>168</v>
      </c>
      <c r="P38" s="3">
        <v>0</v>
      </c>
      <c r="Q38" s="6">
        <f t="shared" si="1"/>
        <v>737</v>
      </c>
      <c r="R38" s="118"/>
    </row>
    <row r="39" spans="1:18" ht="15" customHeight="1">
      <c r="A39" s="46">
        <v>1994</v>
      </c>
      <c r="B39" s="1">
        <v>13</v>
      </c>
      <c r="C39" s="2">
        <v>2</v>
      </c>
      <c r="D39" s="2">
        <v>0</v>
      </c>
      <c r="E39" s="2">
        <v>2</v>
      </c>
      <c r="F39" s="2">
        <v>4</v>
      </c>
      <c r="G39" s="2">
        <v>2</v>
      </c>
      <c r="H39" s="3">
        <v>0</v>
      </c>
      <c r="I39" s="4">
        <f t="shared" si="0"/>
        <v>23</v>
      </c>
      <c r="J39" s="1">
        <v>238</v>
      </c>
      <c r="K39" s="2">
        <v>162</v>
      </c>
      <c r="L39" s="2">
        <v>8</v>
      </c>
      <c r="M39" s="2">
        <v>30</v>
      </c>
      <c r="N39" s="2">
        <v>271</v>
      </c>
      <c r="O39" s="2">
        <v>214</v>
      </c>
      <c r="P39" s="3">
        <v>0</v>
      </c>
      <c r="Q39" s="6">
        <f t="shared" si="1"/>
        <v>923</v>
      </c>
      <c r="R39" s="118"/>
    </row>
    <row r="40" spans="1:18" ht="15" customHeight="1">
      <c r="A40" s="102">
        <v>1995</v>
      </c>
      <c r="B40" s="8">
        <v>3</v>
      </c>
      <c r="C40" s="9">
        <v>1</v>
      </c>
      <c r="D40" s="9">
        <v>0</v>
      </c>
      <c r="E40" s="9">
        <v>1</v>
      </c>
      <c r="F40" s="9">
        <v>2</v>
      </c>
      <c r="G40" s="9">
        <v>0</v>
      </c>
      <c r="H40" s="10">
        <v>0</v>
      </c>
      <c r="I40" s="11">
        <f t="shared" si="0"/>
        <v>7</v>
      </c>
      <c r="J40" s="8">
        <v>203</v>
      </c>
      <c r="K40" s="9">
        <v>192</v>
      </c>
      <c r="L40" s="9">
        <v>10</v>
      </c>
      <c r="M40" s="9">
        <v>31</v>
      </c>
      <c r="N40" s="9">
        <v>317</v>
      </c>
      <c r="O40" s="9">
        <v>234</v>
      </c>
      <c r="P40" s="10">
        <v>0</v>
      </c>
      <c r="Q40" s="13">
        <f t="shared" si="1"/>
        <v>987</v>
      </c>
      <c r="R40" s="118"/>
    </row>
    <row r="41" spans="1:18" ht="15" customHeight="1">
      <c r="A41" s="46">
        <v>1996</v>
      </c>
      <c r="B41" s="1">
        <v>8</v>
      </c>
      <c r="C41" s="2">
        <v>0</v>
      </c>
      <c r="D41" s="2">
        <v>0</v>
      </c>
      <c r="E41" s="2">
        <v>0</v>
      </c>
      <c r="F41" s="2">
        <v>1</v>
      </c>
      <c r="G41" s="2">
        <v>1</v>
      </c>
      <c r="H41" s="3">
        <v>0</v>
      </c>
      <c r="I41" s="4">
        <f t="shared" si="0"/>
        <v>10</v>
      </c>
      <c r="J41" s="1">
        <v>222</v>
      </c>
      <c r="K41" s="2">
        <v>147</v>
      </c>
      <c r="L41" s="2">
        <v>4</v>
      </c>
      <c r="M41" s="2">
        <v>35</v>
      </c>
      <c r="N41" s="2">
        <v>326</v>
      </c>
      <c r="O41" s="2">
        <v>220</v>
      </c>
      <c r="P41" s="3">
        <v>0</v>
      </c>
      <c r="Q41" s="6">
        <f t="shared" si="1"/>
        <v>954</v>
      </c>
      <c r="R41" s="118"/>
    </row>
    <row r="42" spans="1:18" ht="15" customHeight="1">
      <c r="A42" s="46">
        <v>1997</v>
      </c>
      <c r="B42" s="1">
        <v>5</v>
      </c>
      <c r="C42" s="2">
        <v>1</v>
      </c>
      <c r="D42" s="2">
        <v>0</v>
      </c>
      <c r="E42" s="2">
        <v>0</v>
      </c>
      <c r="F42" s="2">
        <v>2</v>
      </c>
      <c r="G42" s="2">
        <v>1</v>
      </c>
      <c r="H42" s="3">
        <v>0</v>
      </c>
      <c r="I42" s="4">
        <f t="shared" si="0"/>
        <v>9</v>
      </c>
      <c r="J42" s="1">
        <v>183</v>
      </c>
      <c r="K42" s="2">
        <v>140</v>
      </c>
      <c r="L42" s="2">
        <v>10</v>
      </c>
      <c r="M42" s="2">
        <v>30</v>
      </c>
      <c r="N42" s="2">
        <v>295</v>
      </c>
      <c r="O42" s="2">
        <v>202</v>
      </c>
      <c r="P42" s="3">
        <v>0</v>
      </c>
      <c r="Q42" s="6">
        <f t="shared" si="1"/>
        <v>860</v>
      </c>
      <c r="R42" s="118"/>
    </row>
    <row r="43" spans="1:18" ht="15" customHeight="1">
      <c r="A43" s="46">
        <v>1998</v>
      </c>
      <c r="B43" s="1">
        <v>5</v>
      </c>
      <c r="C43" s="2">
        <v>4</v>
      </c>
      <c r="D43" s="2">
        <v>0</v>
      </c>
      <c r="E43" s="2">
        <v>1</v>
      </c>
      <c r="F43" s="2">
        <v>3</v>
      </c>
      <c r="G43" s="2">
        <v>2</v>
      </c>
      <c r="H43" s="3">
        <v>0</v>
      </c>
      <c r="I43" s="4">
        <f t="shared" si="0"/>
        <v>15</v>
      </c>
      <c r="J43" s="1">
        <v>185</v>
      </c>
      <c r="K43" s="2">
        <v>131</v>
      </c>
      <c r="L43" s="2">
        <v>13</v>
      </c>
      <c r="M43" s="2">
        <v>25</v>
      </c>
      <c r="N43" s="2">
        <v>388</v>
      </c>
      <c r="O43" s="2">
        <v>284</v>
      </c>
      <c r="P43" s="3">
        <v>0</v>
      </c>
      <c r="Q43" s="6">
        <f t="shared" si="1"/>
        <v>1026</v>
      </c>
      <c r="R43" s="118"/>
    </row>
    <row r="44" spans="1:18" ht="15" customHeight="1">
      <c r="A44" s="103">
        <v>1999</v>
      </c>
      <c r="B44" s="14">
        <v>7</v>
      </c>
      <c r="C44" s="15">
        <v>2</v>
      </c>
      <c r="D44" s="2">
        <v>0</v>
      </c>
      <c r="E44" s="2">
        <v>0</v>
      </c>
      <c r="F44" s="15">
        <v>3</v>
      </c>
      <c r="G44" s="15">
        <v>3</v>
      </c>
      <c r="H44" s="16">
        <v>0</v>
      </c>
      <c r="I44" s="17">
        <f>SUM(B44:H44)</f>
        <v>15</v>
      </c>
      <c r="J44" s="14">
        <v>187</v>
      </c>
      <c r="K44" s="15">
        <v>130</v>
      </c>
      <c r="L44" s="15">
        <v>13</v>
      </c>
      <c r="M44" s="15">
        <v>26</v>
      </c>
      <c r="N44" s="15">
        <v>323</v>
      </c>
      <c r="O44" s="15">
        <v>236</v>
      </c>
      <c r="P44" s="16">
        <v>0</v>
      </c>
      <c r="Q44" s="19">
        <f>SUM(J44:P44)</f>
        <v>915</v>
      </c>
      <c r="R44" s="118"/>
    </row>
    <row r="45" spans="1:18" ht="15" customHeight="1">
      <c r="A45" s="46">
        <v>2000</v>
      </c>
      <c r="B45" s="1">
        <v>8</v>
      </c>
      <c r="C45" s="2">
        <v>0</v>
      </c>
      <c r="D45" s="9">
        <v>0</v>
      </c>
      <c r="E45" s="9">
        <v>0</v>
      </c>
      <c r="F45" s="2">
        <v>5</v>
      </c>
      <c r="G45" s="2">
        <v>3</v>
      </c>
      <c r="H45" s="3">
        <v>0</v>
      </c>
      <c r="I45" s="4">
        <v>16</v>
      </c>
      <c r="J45" s="1">
        <v>188</v>
      </c>
      <c r="K45" s="2">
        <v>121</v>
      </c>
      <c r="L45" s="2">
        <v>11</v>
      </c>
      <c r="M45" s="2">
        <v>27</v>
      </c>
      <c r="N45" s="2">
        <v>305</v>
      </c>
      <c r="O45" s="2">
        <v>215</v>
      </c>
      <c r="P45" s="3">
        <v>0</v>
      </c>
      <c r="Q45" s="6">
        <v>867</v>
      </c>
      <c r="R45" s="118"/>
    </row>
    <row r="46" spans="1:18" ht="15" customHeight="1">
      <c r="A46" s="46">
        <v>2001</v>
      </c>
      <c r="B46" s="1">
        <v>7</v>
      </c>
      <c r="C46" s="2">
        <v>2</v>
      </c>
      <c r="D46" s="2">
        <v>0</v>
      </c>
      <c r="E46" s="2">
        <v>1</v>
      </c>
      <c r="F46" s="2">
        <v>1</v>
      </c>
      <c r="G46" s="2">
        <v>1</v>
      </c>
      <c r="H46" s="3">
        <v>0</v>
      </c>
      <c r="I46" s="4">
        <v>12</v>
      </c>
      <c r="J46" s="1">
        <v>167</v>
      </c>
      <c r="K46" s="2">
        <v>93</v>
      </c>
      <c r="L46" s="2">
        <v>8</v>
      </c>
      <c r="M46" s="2">
        <v>28</v>
      </c>
      <c r="N46" s="2">
        <v>297</v>
      </c>
      <c r="O46" s="2">
        <v>200</v>
      </c>
      <c r="P46" s="3">
        <v>0</v>
      </c>
      <c r="Q46" s="6">
        <v>793</v>
      </c>
      <c r="R46" s="118"/>
    </row>
    <row r="47" spans="1:18" ht="15" customHeight="1">
      <c r="A47" s="46">
        <v>2002</v>
      </c>
      <c r="B47" s="1">
        <v>7</v>
      </c>
      <c r="C47" s="2">
        <v>1</v>
      </c>
      <c r="D47" s="2">
        <v>0</v>
      </c>
      <c r="E47" s="2">
        <v>1</v>
      </c>
      <c r="F47" s="2">
        <v>3</v>
      </c>
      <c r="G47" s="2">
        <v>6</v>
      </c>
      <c r="H47" s="3">
        <v>0</v>
      </c>
      <c r="I47" s="4">
        <v>18</v>
      </c>
      <c r="J47" s="1">
        <v>147</v>
      </c>
      <c r="K47" s="2">
        <v>109</v>
      </c>
      <c r="L47" s="2">
        <v>11</v>
      </c>
      <c r="M47" s="2">
        <v>41</v>
      </c>
      <c r="N47" s="2">
        <v>263</v>
      </c>
      <c r="O47" s="2">
        <v>181</v>
      </c>
      <c r="P47" s="3">
        <v>0</v>
      </c>
      <c r="Q47" s="6">
        <v>752</v>
      </c>
      <c r="R47" s="118"/>
    </row>
    <row r="48" spans="1:18" ht="13.8">
      <c r="A48" s="46">
        <v>2003</v>
      </c>
      <c r="B48" s="1">
        <v>8</v>
      </c>
      <c r="C48" s="2">
        <v>1</v>
      </c>
      <c r="D48" s="2">
        <v>0</v>
      </c>
      <c r="E48" s="2">
        <v>5</v>
      </c>
      <c r="F48" s="2">
        <v>2</v>
      </c>
      <c r="G48" s="2">
        <v>0</v>
      </c>
      <c r="H48" s="3">
        <v>0</v>
      </c>
      <c r="I48" s="4">
        <v>16</v>
      </c>
      <c r="J48" s="1">
        <v>124</v>
      </c>
      <c r="K48" s="2">
        <v>90</v>
      </c>
      <c r="L48" s="2">
        <v>5</v>
      </c>
      <c r="M48" s="2">
        <v>30</v>
      </c>
      <c r="N48" s="2">
        <v>295</v>
      </c>
      <c r="O48" s="2">
        <v>180</v>
      </c>
      <c r="P48" s="3">
        <v>0</v>
      </c>
      <c r="Q48" s="6">
        <v>724</v>
      </c>
      <c r="R48" s="118"/>
    </row>
    <row r="49" spans="1:20" ht="13.8">
      <c r="A49" s="46">
        <v>2004</v>
      </c>
      <c r="B49" s="1">
        <v>3</v>
      </c>
      <c r="C49" s="2">
        <v>1</v>
      </c>
      <c r="D49" s="2">
        <v>0</v>
      </c>
      <c r="E49" s="2">
        <v>1</v>
      </c>
      <c r="F49" s="2">
        <v>3</v>
      </c>
      <c r="G49" s="2">
        <v>1</v>
      </c>
      <c r="H49" s="3">
        <v>0</v>
      </c>
      <c r="I49" s="4">
        <v>9</v>
      </c>
      <c r="J49" s="1">
        <v>132</v>
      </c>
      <c r="K49" s="2">
        <v>101</v>
      </c>
      <c r="L49" s="2">
        <v>17</v>
      </c>
      <c r="M49" s="2">
        <v>34</v>
      </c>
      <c r="N49" s="2">
        <v>217</v>
      </c>
      <c r="O49" s="2">
        <v>208</v>
      </c>
      <c r="P49" s="3">
        <v>0</v>
      </c>
      <c r="Q49" s="6">
        <v>709</v>
      </c>
      <c r="R49" s="118"/>
    </row>
    <row r="50" spans="1:20" ht="13.8">
      <c r="A50" s="102">
        <v>2005</v>
      </c>
      <c r="B50" s="8">
        <v>3</v>
      </c>
      <c r="C50" s="9">
        <v>0</v>
      </c>
      <c r="D50" s="9">
        <v>0</v>
      </c>
      <c r="E50" s="9">
        <v>2</v>
      </c>
      <c r="F50" s="9">
        <v>3</v>
      </c>
      <c r="G50" s="9">
        <v>1</v>
      </c>
      <c r="H50" s="10">
        <v>0</v>
      </c>
      <c r="I50" s="11">
        <v>9</v>
      </c>
      <c r="J50" s="8">
        <v>113</v>
      </c>
      <c r="K50" s="9">
        <v>108</v>
      </c>
      <c r="L50" s="9">
        <v>18</v>
      </c>
      <c r="M50" s="9">
        <v>37</v>
      </c>
      <c r="N50" s="9">
        <v>240</v>
      </c>
      <c r="O50" s="9">
        <v>205</v>
      </c>
      <c r="P50" s="10">
        <v>0</v>
      </c>
      <c r="Q50" s="13">
        <v>721</v>
      </c>
      <c r="R50" s="118"/>
    </row>
    <row r="51" spans="1:20" ht="13.8">
      <c r="A51" s="46">
        <v>2006</v>
      </c>
      <c r="B51" s="1">
        <v>8</v>
      </c>
      <c r="C51" s="2">
        <v>1</v>
      </c>
      <c r="D51" s="2">
        <v>0</v>
      </c>
      <c r="E51" s="2">
        <v>0</v>
      </c>
      <c r="F51" s="2">
        <v>3</v>
      </c>
      <c r="G51" s="2">
        <v>1</v>
      </c>
      <c r="H51" s="3">
        <v>0</v>
      </c>
      <c r="I51" s="4">
        <f t="shared" ref="I51:I53" si="2">SUM(B51:H51)</f>
        <v>13</v>
      </c>
      <c r="J51" s="1">
        <v>115</v>
      </c>
      <c r="K51" s="2">
        <v>94</v>
      </c>
      <c r="L51" s="2">
        <v>33</v>
      </c>
      <c r="M51" s="2">
        <v>45</v>
      </c>
      <c r="N51" s="2">
        <v>195</v>
      </c>
      <c r="O51" s="2">
        <v>136</v>
      </c>
      <c r="P51" s="3">
        <v>0</v>
      </c>
      <c r="Q51" s="6">
        <f t="shared" ref="Q51:Q58" si="3">SUM(J51:O51)</f>
        <v>618</v>
      </c>
      <c r="R51" s="118"/>
    </row>
    <row r="52" spans="1:20" ht="13.8">
      <c r="A52" s="46">
        <v>2007</v>
      </c>
      <c r="B52" s="1">
        <v>4</v>
      </c>
      <c r="C52" s="2">
        <v>0</v>
      </c>
      <c r="D52" s="2">
        <v>0</v>
      </c>
      <c r="E52" s="2">
        <v>1</v>
      </c>
      <c r="F52" s="2">
        <v>5</v>
      </c>
      <c r="G52" s="2">
        <v>1</v>
      </c>
      <c r="H52" s="3">
        <v>0</v>
      </c>
      <c r="I52" s="20">
        <f t="shared" si="2"/>
        <v>11</v>
      </c>
      <c r="J52" s="1">
        <v>119</v>
      </c>
      <c r="K52" s="2">
        <v>115</v>
      </c>
      <c r="L52" s="2">
        <v>27</v>
      </c>
      <c r="M52" s="2">
        <v>41</v>
      </c>
      <c r="N52" s="2">
        <v>195</v>
      </c>
      <c r="O52" s="2">
        <v>149</v>
      </c>
      <c r="P52" s="3">
        <v>0</v>
      </c>
      <c r="Q52" s="6">
        <f t="shared" si="3"/>
        <v>646</v>
      </c>
      <c r="R52" s="118"/>
    </row>
    <row r="53" spans="1:20" ht="13.8">
      <c r="A53" s="46">
        <v>2008</v>
      </c>
      <c r="B53" s="1">
        <v>5</v>
      </c>
      <c r="C53" s="2">
        <v>0</v>
      </c>
      <c r="D53" s="2">
        <v>0</v>
      </c>
      <c r="E53" s="2">
        <v>3</v>
      </c>
      <c r="F53" s="2">
        <v>3</v>
      </c>
      <c r="G53" s="2">
        <v>1</v>
      </c>
      <c r="H53" s="3">
        <v>0</v>
      </c>
      <c r="I53" s="20">
        <f t="shared" si="2"/>
        <v>12</v>
      </c>
      <c r="J53" s="1">
        <v>121</v>
      </c>
      <c r="K53" s="2">
        <v>118</v>
      </c>
      <c r="L53" s="2">
        <v>36</v>
      </c>
      <c r="M53" s="2">
        <v>38</v>
      </c>
      <c r="N53" s="2">
        <v>220</v>
      </c>
      <c r="O53" s="2">
        <v>161</v>
      </c>
      <c r="P53" s="3">
        <v>0</v>
      </c>
      <c r="Q53" s="6">
        <f t="shared" si="3"/>
        <v>694</v>
      </c>
      <c r="R53" s="118"/>
    </row>
    <row r="54" spans="1:20" ht="13.8">
      <c r="A54" s="46">
        <v>2009</v>
      </c>
      <c r="B54" s="1">
        <v>3</v>
      </c>
      <c r="C54" s="2">
        <v>0</v>
      </c>
      <c r="D54" s="2">
        <v>0</v>
      </c>
      <c r="E54" s="2">
        <v>1</v>
      </c>
      <c r="F54" s="2">
        <v>1</v>
      </c>
      <c r="G54" s="2">
        <v>1</v>
      </c>
      <c r="H54" s="3">
        <v>0</v>
      </c>
      <c r="I54" s="21">
        <f>SUM(B54:H54)</f>
        <v>6</v>
      </c>
      <c r="J54" s="1">
        <v>107</v>
      </c>
      <c r="K54" s="2">
        <v>128</v>
      </c>
      <c r="L54" s="2">
        <v>31</v>
      </c>
      <c r="M54" s="2">
        <v>23</v>
      </c>
      <c r="N54" s="2">
        <v>181</v>
      </c>
      <c r="O54" s="2">
        <v>127</v>
      </c>
      <c r="P54" s="3">
        <v>0</v>
      </c>
      <c r="Q54" s="6">
        <f t="shared" si="3"/>
        <v>597</v>
      </c>
      <c r="R54" s="118"/>
      <c r="S54" s="104"/>
    </row>
    <row r="55" spans="1:20" ht="13.8">
      <c r="A55" s="102">
        <v>2010</v>
      </c>
      <c r="B55" s="8">
        <v>2</v>
      </c>
      <c r="C55" s="22">
        <v>0</v>
      </c>
      <c r="D55" s="9">
        <v>0</v>
      </c>
      <c r="E55" s="9">
        <v>1</v>
      </c>
      <c r="F55" s="9">
        <v>2</v>
      </c>
      <c r="G55" s="9">
        <v>0</v>
      </c>
      <c r="H55" s="10">
        <v>0</v>
      </c>
      <c r="I55" s="11">
        <f t="shared" ref="I55:I59" si="4">SUM(B55:H55)</f>
        <v>5</v>
      </c>
      <c r="J55" s="8">
        <v>105</v>
      </c>
      <c r="K55" s="9">
        <v>113</v>
      </c>
      <c r="L55" s="9">
        <v>37</v>
      </c>
      <c r="M55" s="9">
        <v>48</v>
      </c>
      <c r="N55" s="9">
        <v>215</v>
      </c>
      <c r="O55" s="9">
        <v>151</v>
      </c>
      <c r="P55" s="10">
        <v>0</v>
      </c>
      <c r="Q55" s="13">
        <f t="shared" si="3"/>
        <v>669</v>
      </c>
      <c r="R55" s="118"/>
      <c r="S55" s="104"/>
    </row>
    <row r="56" spans="1:20" ht="13.8">
      <c r="A56" s="46">
        <v>2011</v>
      </c>
      <c r="B56" s="1">
        <v>6</v>
      </c>
      <c r="C56" s="23">
        <v>1</v>
      </c>
      <c r="D56" s="2">
        <v>0</v>
      </c>
      <c r="E56" s="2">
        <v>1</v>
      </c>
      <c r="F56" s="2">
        <v>0</v>
      </c>
      <c r="G56" s="2">
        <v>0</v>
      </c>
      <c r="H56" s="3">
        <v>0</v>
      </c>
      <c r="I56" s="4">
        <f t="shared" si="4"/>
        <v>8</v>
      </c>
      <c r="J56" s="1">
        <v>125</v>
      </c>
      <c r="K56" s="2">
        <v>113</v>
      </c>
      <c r="L56" s="2">
        <v>34</v>
      </c>
      <c r="M56" s="2">
        <v>31</v>
      </c>
      <c r="N56" s="2">
        <v>193</v>
      </c>
      <c r="O56" s="2">
        <v>109</v>
      </c>
      <c r="P56" s="3">
        <v>0</v>
      </c>
      <c r="Q56" s="6">
        <f t="shared" si="3"/>
        <v>605</v>
      </c>
      <c r="R56" s="118"/>
      <c r="S56" s="104"/>
    </row>
    <row r="57" spans="1:20" ht="13.8">
      <c r="A57" s="46">
        <v>2012</v>
      </c>
      <c r="B57" s="1">
        <v>5</v>
      </c>
      <c r="C57" s="2">
        <v>0</v>
      </c>
      <c r="D57" s="2">
        <v>0</v>
      </c>
      <c r="E57" s="2">
        <v>1</v>
      </c>
      <c r="F57" s="2">
        <v>2</v>
      </c>
      <c r="G57" s="2">
        <v>1</v>
      </c>
      <c r="H57" s="3">
        <v>0</v>
      </c>
      <c r="I57" s="4">
        <f t="shared" si="4"/>
        <v>9</v>
      </c>
      <c r="J57" s="1">
        <v>99</v>
      </c>
      <c r="K57" s="2">
        <v>104</v>
      </c>
      <c r="L57" s="2">
        <v>12</v>
      </c>
      <c r="M57" s="2">
        <v>36</v>
      </c>
      <c r="N57" s="2">
        <v>185</v>
      </c>
      <c r="O57" s="2">
        <v>125</v>
      </c>
      <c r="P57" s="3">
        <v>0</v>
      </c>
      <c r="Q57" s="6">
        <f t="shared" si="3"/>
        <v>561</v>
      </c>
      <c r="R57" s="118"/>
      <c r="S57" s="104"/>
    </row>
    <row r="58" spans="1:20" ht="13.8">
      <c r="A58" s="46">
        <v>2013</v>
      </c>
      <c r="B58" s="1">
        <v>4</v>
      </c>
      <c r="C58" s="2">
        <v>0</v>
      </c>
      <c r="D58" s="2">
        <v>0</v>
      </c>
      <c r="E58" s="2">
        <v>0</v>
      </c>
      <c r="F58" s="2">
        <v>3</v>
      </c>
      <c r="G58" s="2">
        <v>3</v>
      </c>
      <c r="H58" s="3">
        <v>0</v>
      </c>
      <c r="I58" s="4">
        <f t="shared" si="4"/>
        <v>10</v>
      </c>
      <c r="J58" s="1">
        <v>76</v>
      </c>
      <c r="K58" s="2">
        <v>116</v>
      </c>
      <c r="L58" s="2">
        <v>26</v>
      </c>
      <c r="M58" s="2">
        <v>34</v>
      </c>
      <c r="N58" s="2">
        <v>149</v>
      </c>
      <c r="O58" s="2">
        <v>86</v>
      </c>
      <c r="P58" s="3">
        <v>0</v>
      </c>
      <c r="Q58" s="6">
        <f t="shared" si="3"/>
        <v>487</v>
      </c>
      <c r="R58" s="118"/>
      <c r="S58" s="104"/>
    </row>
    <row r="59" spans="1:20" ht="13.8">
      <c r="A59" s="46">
        <v>2014</v>
      </c>
      <c r="B59" s="1">
        <v>2</v>
      </c>
      <c r="C59" s="2">
        <v>2</v>
      </c>
      <c r="D59" s="2">
        <v>0</v>
      </c>
      <c r="E59" s="2">
        <v>0</v>
      </c>
      <c r="F59" s="2">
        <v>2</v>
      </c>
      <c r="G59" s="2">
        <v>0</v>
      </c>
      <c r="H59" s="3">
        <v>0</v>
      </c>
      <c r="I59" s="4">
        <f t="shared" si="4"/>
        <v>6</v>
      </c>
      <c r="J59" s="1">
        <v>52</v>
      </c>
      <c r="K59" s="2">
        <v>106</v>
      </c>
      <c r="L59" s="2">
        <v>18</v>
      </c>
      <c r="M59" s="2">
        <v>35</v>
      </c>
      <c r="N59" s="2">
        <v>146</v>
      </c>
      <c r="O59" s="2">
        <v>94</v>
      </c>
      <c r="P59" s="3">
        <v>0</v>
      </c>
      <c r="Q59" s="6">
        <f>SUM(J59:P59)</f>
        <v>451</v>
      </c>
      <c r="R59" s="118"/>
      <c r="S59" s="209"/>
      <c r="T59" s="210"/>
    </row>
    <row r="60" spans="1:20" ht="13.8">
      <c r="A60" s="46">
        <v>2015</v>
      </c>
      <c r="B60" s="1">
        <v>3</v>
      </c>
      <c r="C60" s="2">
        <v>2</v>
      </c>
      <c r="D60" s="2">
        <v>0</v>
      </c>
      <c r="E60" s="2">
        <v>1</v>
      </c>
      <c r="F60" s="2">
        <v>4</v>
      </c>
      <c r="G60" s="2">
        <v>2</v>
      </c>
      <c r="H60" s="3">
        <v>0</v>
      </c>
      <c r="I60" s="4">
        <v>12</v>
      </c>
      <c r="J60" s="1">
        <v>82</v>
      </c>
      <c r="K60" s="2">
        <v>96</v>
      </c>
      <c r="L60" s="2">
        <v>12</v>
      </c>
      <c r="M60" s="2">
        <v>41</v>
      </c>
      <c r="N60" s="2">
        <v>135</v>
      </c>
      <c r="O60" s="2">
        <v>77</v>
      </c>
      <c r="P60" s="3">
        <v>0</v>
      </c>
      <c r="Q60" s="6">
        <f>SUM(J60:P60)</f>
        <v>443</v>
      </c>
      <c r="R60" s="118"/>
      <c r="S60" s="209"/>
      <c r="T60" s="210"/>
    </row>
    <row r="61" spans="1:20" ht="13.8">
      <c r="A61" s="46">
        <v>2016</v>
      </c>
      <c r="B61" s="1">
        <v>2</v>
      </c>
      <c r="C61" s="2">
        <v>0</v>
      </c>
      <c r="D61" s="2">
        <v>0</v>
      </c>
      <c r="E61" s="2">
        <v>0</v>
      </c>
      <c r="F61" s="2">
        <v>0</v>
      </c>
      <c r="G61" s="2">
        <v>1</v>
      </c>
      <c r="H61" s="3">
        <v>0</v>
      </c>
      <c r="I61" s="4">
        <v>3</v>
      </c>
      <c r="J61" s="1">
        <v>89</v>
      </c>
      <c r="K61" s="2">
        <v>95</v>
      </c>
      <c r="L61" s="2">
        <v>19</v>
      </c>
      <c r="M61" s="2">
        <v>32</v>
      </c>
      <c r="N61" s="2">
        <v>135</v>
      </c>
      <c r="O61" s="2">
        <v>88</v>
      </c>
      <c r="P61" s="3">
        <v>0</v>
      </c>
      <c r="Q61" s="6">
        <f>SUM(J61:P61)</f>
        <v>458</v>
      </c>
      <c r="R61" s="116"/>
      <c r="S61" s="104"/>
    </row>
    <row r="62" spans="1:20" ht="13.8">
      <c r="A62" s="46">
        <v>2017</v>
      </c>
      <c r="B62" s="1">
        <v>4</v>
      </c>
      <c r="C62" s="2">
        <v>0</v>
      </c>
      <c r="D62" s="2">
        <v>0</v>
      </c>
      <c r="E62" s="2">
        <v>1</v>
      </c>
      <c r="F62" s="2">
        <v>2</v>
      </c>
      <c r="G62" s="2">
        <v>0</v>
      </c>
      <c r="H62" s="3">
        <v>0</v>
      </c>
      <c r="I62" s="4">
        <f t="shared" ref="I62:I66" si="5">SUM(B62:H62)</f>
        <v>7</v>
      </c>
      <c r="J62" s="1">
        <v>82</v>
      </c>
      <c r="K62" s="2">
        <v>107</v>
      </c>
      <c r="L62" s="2">
        <v>12</v>
      </c>
      <c r="M62" s="2">
        <v>30</v>
      </c>
      <c r="N62" s="2">
        <v>147</v>
      </c>
      <c r="O62" s="2">
        <v>101</v>
      </c>
      <c r="P62" s="3">
        <v>0</v>
      </c>
      <c r="Q62" s="6">
        <f>SUM(J62:O62)</f>
        <v>479</v>
      </c>
      <c r="R62" s="116"/>
      <c r="S62" s="104"/>
    </row>
    <row r="63" spans="1:20" ht="13.8">
      <c r="A63" s="46">
        <v>2018</v>
      </c>
      <c r="B63" s="1">
        <v>1</v>
      </c>
      <c r="C63" s="2">
        <v>2</v>
      </c>
      <c r="D63" s="2">
        <v>0</v>
      </c>
      <c r="E63" s="2">
        <v>1</v>
      </c>
      <c r="F63" s="2">
        <v>0</v>
      </c>
      <c r="G63" s="2">
        <v>0</v>
      </c>
      <c r="H63" s="3">
        <v>0</v>
      </c>
      <c r="I63" s="4">
        <f t="shared" si="5"/>
        <v>4</v>
      </c>
      <c r="J63" s="1">
        <v>68</v>
      </c>
      <c r="K63" s="2">
        <v>108</v>
      </c>
      <c r="L63" s="2">
        <v>13</v>
      </c>
      <c r="M63" s="2">
        <v>22</v>
      </c>
      <c r="N63" s="2">
        <v>144</v>
      </c>
      <c r="O63" s="2">
        <v>64</v>
      </c>
      <c r="P63" s="3">
        <v>0</v>
      </c>
      <c r="Q63" s="6">
        <f>SUM(J63:O63)</f>
        <v>419</v>
      </c>
      <c r="R63" s="116"/>
      <c r="S63" s="104"/>
    </row>
    <row r="64" spans="1:20" ht="13.8">
      <c r="A64" s="46">
        <v>2019</v>
      </c>
      <c r="B64" s="1">
        <v>0</v>
      </c>
      <c r="C64" s="2">
        <v>0</v>
      </c>
      <c r="D64" s="2">
        <v>0</v>
      </c>
      <c r="E64" s="2">
        <v>2</v>
      </c>
      <c r="F64" s="2">
        <v>1</v>
      </c>
      <c r="G64" s="2">
        <v>0</v>
      </c>
      <c r="H64" s="3">
        <v>0</v>
      </c>
      <c r="I64" s="4">
        <f t="shared" si="5"/>
        <v>3</v>
      </c>
      <c r="J64" s="1">
        <v>74</v>
      </c>
      <c r="K64" s="2">
        <v>78</v>
      </c>
      <c r="L64" s="2">
        <v>11</v>
      </c>
      <c r="M64" s="2">
        <v>16</v>
      </c>
      <c r="N64" s="2">
        <v>136</v>
      </c>
      <c r="O64" s="2">
        <v>96</v>
      </c>
      <c r="P64" s="3">
        <v>6</v>
      </c>
      <c r="Q64" s="6">
        <f>SUM(J64:P64)</f>
        <v>417</v>
      </c>
      <c r="R64" s="116"/>
      <c r="S64" s="104"/>
    </row>
    <row r="65" spans="1:19" ht="13.8">
      <c r="A65" s="46">
        <v>2020</v>
      </c>
      <c r="B65" s="1">
        <v>3</v>
      </c>
      <c r="C65" s="2">
        <v>3</v>
      </c>
      <c r="D65" s="2">
        <v>0</v>
      </c>
      <c r="E65" s="2">
        <v>1</v>
      </c>
      <c r="F65" s="2">
        <v>0</v>
      </c>
      <c r="G65" s="2">
        <v>1</v>
      </c>
      <c r="H65" s="3">
        <v>0</v>
      </c>
      <c r="I65" s="4">
        <f t="shared" si="5"/>
        <v>8</v>
      </c>
      <c r="J65" s="1">
        <v>53</v>
      </c>
      <c r="K65" s="2">
        <v>78</v>
      </c>
      <c r="L65" s="2">
        <v>5</v>
      </c>
      <c r="M65" s="2">
        <v>23</v>
      </c>
      <c r="N65" s="105">
        <v>109</v>
      </c>
      <c r="O65" s="105">
        <v>68</v>
      </c>
      <c r="P65" s="3">
        <v>8</v>
      </c>
      <c r="Q65" s="6">
        <f>SUM(J65:P65)</f>
        <v>344</v>
      </c>
      <c r="R65" s="106"/>
      <c r="S65" s="107"/>
    </row>
    <row r="66" spans="1:19" ht="14.4" thickBot="1">
      <c r="A66" s="46">
        <v>2021</v>
      </c>
      <c r="B66" s="1">
        <v>2</v>
      </c>
      <c r="C66" s="2">
        <v>0</v>
      </c>
      <c r="D66" s="2">
        <v>0</v>
      </c>
      <c r="E66" s="2">
        <v>2</v>
      </c>
      <c r="F66" s="2">
        <v>2</v>
      </c>
      <c r="G66" s="2">
        <v>0</v>
      </c>
      <c r="H66" s="3">
        <v>0</v>
      </c>
      <c r="I66" s="4">
        <f t="shared" si="5"/>
        <v>6</v>
      </c>
      <c r="J66" s="1">
        <v>43</v>
      </c>
      <c r="K66" s="2">
        <v>70</v>
      </c>
      <c r="L66" s="2">
        <v>3</v>
      </c>
      <c r="M66" s="2">
        <v>16</v>
      </c>
      <c r="N66" s="105">
        <v>111</v>
      </c>
      <c r="O66" s="105">
        <v>53</v>
      </c>
      <c r="P66" s="3">
        <v>17</v>
      </c>
      <c r="Q66" s="6">
        <f>SUM(J66:P66)</f>
        <v>313</v>
      </c>
      <c r="R66" s="211"/>
      <c r="S66" s="212"/>
    </row>
    <row r="67" spans="1:19" ht="30" customHeight="1" thickTop="1" thickBot="1">
      <c r="A67" s="108" t="s">
        <v>85</v>
      </c>
      <c r="B67" s="109"/>
      <c r="C67" s="110"/>
      <c r="D67" s="110"/>
      <c r="E67" s="110"/>
      <c r="F67" s="110"/>
      <c r="G67" s="110"/>
      <c r="H67" s="111"/>
      <c r="I67" s="109">
        <f t="shared" ref="I67:Q67" si="6">((I66-I65)/I65)*100</f>
        <v>-25</v>
      </c>
      <c r="J67" s="109">
        <f t="shared" si="6"/>
        <v>-18.867924528301888</v>
      </c>
      <c r="K67" s="109">
        <f t="shared" si="6"/>
        <v>-10.256410256410255</v>
      </c>
      <c r="L67" s="109">
        <f t="shared" si="6"/>
        <v>-40</v>
      </c>
      <c r="M67" s="109">
        <f t="shared" si="6"/>
        <v>-30.434782608695656</v>
      </c>
      <c r="N67" s="109">
        <f t="shared" si="6"/>
        <v>1.834862385321101</v>
      </c>
      <c r="O67" s="109">
        <f t="shared" si="6"/>
        <v>-22.058823529411764</v>
      </c>
      <c r="P67" s="131">
        <f t="shared" si="6"/>
        <v>112.5</v>
      </c>
      <c r="Q67" s="132">
        <f t="shared" si="6"/>
        <v>-9.0116279069767433</v>
      </c>
      <c r="R67" s="118"/>
      <c r="S67" s="112"/>
    </row>
    <row r="68" spans="1:19" ht="12.75" customHeight="1" thickTop="1">
      <c r="A68" s="128"/>
      <c r="B68" s="128"/>
      <c r="C68" s="128"/>
      <c r="D68" s="128"/>
      <c r="E68" s="128"/>
      <c r="F68" s="128"/>
      <c r="G68" s="128"/>
      <c r="H68" s="128"/>
      <c r="I68" s="128"/>
      <c r="J68" s="237"/>
      <c r="K68" s="237"/>
      <c r="L68" s="237"/>
      <c r="M68" s="237"/>
      <c r="N68" s="237"/>
      <c r="O68" s="237"/>
      <c r="P68" s="237"/>
      <c r="Q68" s="237"/>
      <c r="R68" s="118"/>
    </row>
    <row r="69" spans="1:19" s="48" customFormat="1" ht="12.75" customHeight="1">
      <c r="A69" s="129" t="s">
        <v>86</v>
      </c>
      <c r="B69" s="130">
        <f t="shared" ref="B69:Q69" si="7">AVERAGE(B57:B61)</f>
        <v>3.2</v>
      </c>
      <c r="C69" s="130">
        <f t="shared" si="7"/>
        <v>0.8</v>
      </c>
      <c r="D69" s="130">
        <f t="shared" si="7"/>
        <v>0</v>
      </c>
      <c r="E69" s="130">
        <f t="shared" si="7"/>
        <v>0.4</v>
      </c>
      <c r="F69" s="130">
        <f t="shared" si="7"/>
        <v>2.2000000000000002</v>
      </c>
      <c r="G69" s="130">
        <f t="shared" si="7"/>
        <v>1.4</v>
      </c>
      <c r="H69" s="130">
        <f t="shared" si="7"/>
        <v>0</v>
      </c>
      <c r="I69" s="130">
        <f t="shared" si="7"/>
        <v>8</v>
      </c>
      <c r="J69" s="130">
        <f t="shared" si="7"/>
        <v>79.599999999999994</v>
      </c>
      <c r="K69" s="130">
        <f t="shared" si="7"/>
        <v>103.4</v>
      </c>
      <c r="L69" s="130">
        <f t="shared" si="7"/>
        <v>17.399999999999999</v>
      </c>
      <c r="M69" s="130">
        <f t="shared" si="7"/>
        <v>35.6</v>
      </c>
      <c r="N69" s="130">
        <f t="shared" si="7"/>
        <v>150</v>
      </c>
      <c r="O69" s="130">
        <f t="shared" si="7"/>
        <v>94</v>
      </c>
      <c r="P69" s="130">
        <f t="shared" si="7"/>
        <v>0</v>
      </c>
      <c r="Q69" s="130">
        <f t="shared" si="7"/>
        <v>480</v>
      </c>
      <c r="R69" s="116"/>
    </row>
    <row r="70" spans="1:19" s="48" customFormat="1" ht="12.75" customHeight="1">
      <c r="A70" s="129" t="s">
        <v>87</v>
      </c>
      <c r="B70" s="130">
        <f t="shared" ref="B70:Q70" si="8">AVERAGE(B62:B66)</f>
        <v>2</v>
      </c>
      <c r="C70" s="130">
        <f t="shared" si="8"/>
        <v>1</v>
      </c>
      <c r="D70" s="130">
        <f t="shared" si="8"/>
        <v>0</v>
      </c>
      <c r="E70" s="130">
        <f t="shared" si="8"/>
        <v>1.4</v>
      </c>
      <c r="F70" s="130">
        <f t="shared" si="8"/>
        <v>1</v>
      </c>
      <c r="G70" s="130">
        <f t="shared" si="8"/>
        <v>0.2</v>
      </c>
      <c r="H70" s="130">
        <f t="shared" si="8"/>
        <v>0</v>
      </c>
      <c r="I70" s="130">
        <f t="shared" si="8"/>
        <v>5.6</v>
      </c>
      <c r="J70" s="130">
        <f t="shared" si="8"/>
        <v>64</v>
      </c>
      <c r="K70" s="130">
        <f t="shared" si="8"/>
        <v>88.2</v>
      </c>
      <c r="L70" s="130">
        <f t="shared" si="8"/>
        <v>8.8000000000000007</v>
      </c>
      <c r="M70" s="130">
        <f t="shared" si="8"/>
        <v>21.4</v>
      </c>
      <c r="N70" s="130">
        <f t="shared" si="8"/>
        <v>129.4</v>
      </c>
      <c r="O70" s="130">
        <f t="shared" si="8"/>
        <v>76.400000000000006</v>
      </c>
      <c r="P70" s="130">
        <f t="shared" si="8"/>
        <v>6.2</v>
      </c>
      <c r="Q70" s="130">
        <f t="shared" si="8"/>
        <v>394.4</v>
      </c>
      <c r="R70" s="116"/>
    </row>
    <row r="71" spans="1:19" s="48" customFormat="1" ht="12.75" customHeight="1"/>
    <row r="72" spans="1:19" s="48" customFormat="1" ht="12.75" customHeight="1">
      <c r="A72" s="129" t="s">
        <v>88</v>
      </c>
      <c r="B72" s="113">
        <f t="shared" ref="B72:Q72" si="9">SUM(B56:B61)</f>
        <v>22</v>
      </c>
      <c r="C72" s="113">
        <f t="shared" si="9"/>
        <v>5</v>
      </c>
      <c r="D72" s="113">
        <f t="shared" si="9"/>
        <v>0</v>
      </c>
      <c r="E72" s="113">
        <f t="shared" si="9"/>
        <v>3</v>
      </c>
      <c r="F72" s="113">
        <f t="shared" si="9"/>
        <v>11</v>
      </c>
      <c r="G72" s="113">
        <f t="shared" si="9"/>
        <v>7</v>
      </c>
      <c r="H72" s="113">
        <f t="shared" si="9"/>
        <v>0</v>
      </c>
      <c r="I72" s="113">
        <f t="shared" si="9"/>
        <v>48</v>
      </c>
      <c r="J72" s="113">
        <f t="shared" si="9"/>
        <v>523</v>
      </c>
      <c r="K72" s="113">
        <f t="shared" si="9"/>
        <v>630</v>
      </c>
      <c r="L72" s="113">
        <f t="shared" si="9"/>
        <v>121</v>
      </c>
      <c r="M72" s="113">
        <f t="shared" si="9"/>
        <v>209</v>
      </c>
      <c r="N72" s="113">
        <f t="shared" si="9"/>
        <v>943</v>
      </c>
      <c r="O72" s="113">
        <f t="shared" si="9"/>
        <v>579</v>
      </c>
      <c r="P72" s="113">
        <f t="shared" si="9"/>
        <v>0</v>
      </c>
      <c r="Q72" s="113">
        <f t="shared" si="9"/>
        <v>3005</v>
      </c>
    </row>
    <row r="73" spans="1:19" s="48" customFormat="1" ht="12.75" customHeight="1">
      <c r="A73" s="129" t="s">
        <v>89</v>
      </c>
      <c r="B73" s="113">
        <f t="shared" ref="B73:Q73" si="10">SUM(B62:B66)</f>
        <v>10</v>
      </c>
      <c r="C73" s="113">
        <f t="shared" si="10"/>
        <v>5</v>
      </c>
      <c r="D73" s="113">
        <f t="shared" si="10"/>
        <v>0</v>
      </c>
      <c r="E73" s="113">
        <f t="shared" si="10"/>
        <v>7</v>
      </c>
      <c r="F73" s="113">
        <f t="shared" si="10"/>
        <v>5</v>
      </c>
      <c r="G73" s="113">
        <f t="shared" si="10"/>
        <v>1</v>
      </c>
      <c r="H73" s="113">
        <f t="shared" si="10"/>
        <v>0</v>
      </c>
      <c r="I73" s="113">
        <f t="shared" si="10"/>
        <v>28</v>
      </c>
      <c r="J73" s="113">
        <f t="shared" si="10"/>
        <v>320</v>
      </c>
      <c r="K73" s="113">
        <f t="shared" si="10"/>
        <v>441</v>
      </c>
      <c r="L73" s="113">
        <f t="shared" si="10"/>
        <v>44</v>
      </c>
      <c r="M73" s="113">
        <f t="shared" si="10"/>
        <v>107</v>
      </c>
      <c r="N73" s="113">
        <f t="shared" si="10"/>
        <v>647</v>
      </c>
      <c r="O73" s="113">
        <f t="shared" si="10"/>
        <v>382</v>
      </c>
      <c r="P73" s="113">
        <f t="shared" si="10"/>
        <v>31</v>
      </c>
      <c r="Q73" s="113">
        <f t="shared" si="10"/>
        <v>1972</v>
      </c>
      <c r="S73" s="114"/>
    </row>
    <row r="74" spans="1:19" s="48" customFormat="1" ht="12.75" customHeight="1">
      <c r="A74" s="129" t="s">
        <v>31</v>
      </c>
      <c r="B74" s="115">
        <f>100*(B73-B72)/B72</f>
        <v>-54.545454545454547</v>
      </c>
      <c r="C74" s="115">
        <f t="shared" ref="C74:G74" si="11">100*(C73-C72)/C72</f>
        <v>0</v>
      </c>
      <c r="D74" s="115"/>
      <c r="E74" s="115">
        <f t="shared" si="11"/>
        <v>133.33333333333334</v>
      </c>
      <c r="F74" s="115">
        <f t="shared" si="11"/>
        <v>-54.545454545454547</v>
      </c>
      <c r="G74" s="115">
        <f t="shared" si="11"/>
        <v>-85.714285714285708</v>
      </c>
      <c r="H74" s="115"/>
      <c r="I74" s="115">
        <f t="shared" ref="I74:O74" si="12">100*(I73-I72)/I72</f>
        <v>-41.666666666666664</v>
      </c>
      <c r="J74" s="115">
        <f t="shared" si="12"/>
        <v>-38.814531548757174</v>
      </c>
      <c r="K74" s="115">
        <f t="shared" si="12"/>
        <v>-30</v>
      </c>
      <c r="L74" s="115">
        <f t="shared" si="12"/>
        <v>-63.636363636363633</v>
      </c>
      <c r="M74" s="115">
        <f t="shared" si="12"/>
        <v>-48.803827751196174</v>
      </c>
      <c r="N74" s="115">
        <f t="shared" si="12"/>
        <v>-31.389183457051963</v>
      </c>
      <c r="O74" s="115">
        <f t="shared" si="12"/>
        <v>-34.024179620034545</v>
      </c>
      <c r="P74" s="115"/>
      <c r="Q74" s="115">
        <f t="shared" ref="Q74" si="13">100*(Q73-Q72)/Q72</f>
        <v>-34.376039933444261</v>
      </c>
      <c r="S74" s="114"/>
    </row>
    <row r="75" spans="1:19" s="48" customFormat="1" ht="12.75" customHeight="1">
      <c r="M75" s="114"/>
    </row>
    <row r="76" spans="1:19" s="48" customFormat="1" ht="12.75" customHeight="1">
      <c r="A76" s="129" t="s">
        <v>90</v>
      </c>
      <c r="B76" s="115">
        <f>100*B72/$I72</f>
        <v>45.833333333333336</v>
      </c>
      <c r="C76" s="115">
        <f t="shared" ref="C76:H77" si="14">100*C72/$I72</f>
        <v>10.416666666666666</v>
      </c>
      <c r="D76" s="115">
        <f t="shared" si="14"/>
        <v>0</v>
      </c>
      <c r="E76" s="115">
        <f t="shared" si="14"/>
        <v>6.25</v>
      </c>
      <c r="F76" s="115">
        <f t="shared" si="14"/>
        <v>22.916666666666668</v>
      </c>
      <c r="G76" s="115">
        <f t="shared" si="14"/>
        <v>14.583333333333334</v>
      </c>
      <c r="H76" s="115">
        <f t="shared" si="14"/>
        <v>0</v>
      </c>
      <c r="I76" s="114"/>
      <c r="J76" s="115">
        <f>100*J72/$Q72</f>
        <v>17.404326123128119</v>
      </c>
      <c r="K76" s="115">
        <f t="shared" ref="K76:P77" si="15">100*K72/$Q72</f>
        <v>20.965058236272878</v>
      </c>
      <c r="L76" s="115">
        <f t="shared" si="15"/>
        <v>4.0266222961730449</v>
      </c>
      <c r="M76" s="115">
        <f t="shared" si="15"/>
        <v>6.9550748752079867</v>
      </c>
      <c r="N76" s="115">
        <f t="shared" si="15"/>
        <v>31.381031613976706</v>
      </c>
      <c r="O76" s="115">
        <f t="shared" si="15"/>
        <v>19.267886855241265</v>
      </c>
      <c r="P76" s="115">
        <f t="shared" si="15"/>
        <v>0</v>
      </c>
      <c r="Q76" s="116"/>
      <c r="R76" s="116"/>
    </row>
    <row r="77" spans="1:19" s="48" customFormat="1" ht="12.75" customHeight="1">
      <c r="A77" s="129" t="s">
        <v>91</v>
      </c>
      <c r="B77" s="115">
        <f>100*B73/$I73</f>
        <v>35.714285714285715</v>
      </c>
      <c r="C77" s="115">
        <f t="shared" si="14"/>
        <v>17.857142857142858</v>
      </c>
      <c r="D77" s="115">
        <f t="shared" si="14"/>
        <v>0</v>
      </c>
      <c r="E77" s="115">
        <f t="shared" si="14"/>
        <v>25</v>
      </c>
      <c r="F77" s="115">
        <f t="shared" si="14"/>
        <v>17.857142857142858</v>
      </c>
      <c r="G77" s="115">
        <f t="shared" si="14"/>
        <v>3.5714285714285716</v>
      </c>
      <c r="H77" s="115">
        <f>100*H73/$I73</f>
        <v>0</v>
      </c>
      <c r="I77" s="114"/>
      <c r="J77" s="115">
        <f>100*J73/$Q73</f>
        <v>16.227180527383368</v>
      </c>
      <c r="K77" s="115">
        <f t="shared" si="15"/>
        <v>22.363083164300203</v>
      </c>
      <c r="L77" s="115">
        <f t="shared" si="15"/>
        <v>2.2312373225152129</v>
      </c>
      <c r="M77" s="115">
        <f t="shared" si="15"/>
        <v>5.4259634888438137</v>
      </c>
      <c r="N77" s="115">
        <f t="shared" si="15"/>
        <v>32.809330628803245</v>
      </c>
      <c r="O77" s="115">
        <f t="shared" si="15"/>
        <v>19.371196754563893</v>
      </c>
      <c r="P77" s="115">
        <f t="shared" si="15"/>
        <v>1.5720081135902637</v>
      </c>
      <c r="Q77" s="116"/>
      <c r="R77" s="116"/>
    </row>
    <row r="78" spans="1:19" s="48" customFormat="1" ht="12.75" customHeight="1">
      <c r="O78" s="116"/>
      <c r="P78" s="116"/>
      <c r="Q78" s="116"/>
      <c r="R78" s="116"/>
    </row>
    <row r="79" spans="1:19" s="48" customFormat="1" ht="12.75" customHeight="1">
      <c r="A79" s="129" t="s">
        <v>89</v>
      </c>
      <c r="B79" s="117">
        <f t="shared" ref="B79:I79" si="16">SUM(B62:B66)</f>
        <v>10</v>
      </c>
      <c r="C79" s="117">
        <f t="shared" si="16"/>
        <v>5</v>
      </c>
      <c r="D79" s="117">
        <f t="shared" si="16"/>
        <v>0</v>
      </c>
      <c r="E79" s="117">
        <f t="shared" si="16"/>
        <v>7</v>
      </c>
      <c r="F79" s="117">
        <f t="shared" si="16"/>
        <v>5</v>
      </c>
      <c r="G79" s="117">
        <f t="shared" si="16"/>
        <v>1</v>
      </c>
      <c r="H79" s="117">
        <f t="shared" si="16"/>
        <v>0</v>
      </c>
      <c r="I79" s="117">
        <f t="shared" si="16"/>
        <v>28</v>
      </c>
      <c r="O79" s="116"/>
      <c r="P79" s="116"/>
      <c r="Q79" s="116"/>
      <c r="R79" s="116"/>
    </row>
    <row r="80" spans="1:19" s="48" customFormat="1" ht="12.75" customHeight="1">
      <c r="A80" s="129" t="s">
        <v>92</v>
      </c>
      <c r="B80" s="117">
        <f>100*B79/$I79</f>
        <v>35.714285714285715</v>
      </c>
      <c r="C80" s="117">
        <f t="shared" ref="C80:I80" si="17">100*C79/$I79</f>
        <v>17.857142857142858</v>
      </c>
      <c r="D80" s="117">
        <f t="shared" si="17"/>
        <v>0</v>
      </c>
      <c r="E80" s="117">
        <f t="shared" si="17"/>
        <v>25</v>
      </c>
      <c r="F80" s="117">
        <f t="shared" si="17"/>
        <v>17.857142857142858</v>
      </c>
      <c r="G80" s="117">
        <f t="shared" si="17"/>
        <v>3.5714285714285716</v>
      </c>
      <c r="H80" s="117">
        <f t="shared" si="17"/>
        <v>0</v>
      </c>
      <c r="I80" s="117">
        <f t="shared" si="17"/>
        <v>100</v>
      </c>
      <c r="O80" s="116"/>
      <c r="P80" s="116"/>
      <c r="Q80" s="116"/>
      <c r="R80" s="116"/>
    </row>
    <row r="81" spans="1:18" s="48" customFormat="1" ht="12.75" customHeight="1">
      <c r="O81" s="116"/>
      <c r="P81" s="116"/>
      <c r="Q81" s="116"/>
      <c r="R81" s="116"/>
    </row>
    <row r="82" spans="1:18">
      <c r="O82" s="118"/>
      <c r="P82" s="118"/>
      <c r="Q82" s="118"/>
      <c r="R82" s="118"/>
    </row>
    <row r="83" spans="1:18">
      <c r="O83" s="118"/>
      <c r="P83" s="118"/>
      <c r="Q83" s="118"/>
      <c r="R83" s="118"/>
    </row>
    <row r="84" spans="1:18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1:18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1:18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1:18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1:18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1:18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1:18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1:18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1:18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1:18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1:18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1:18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1:18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1:18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1:18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1:18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1:18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1:18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1:18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1:18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1:18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1:18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1:18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1:18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1:18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1:18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1:18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1:18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1:18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1:18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18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1:18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1:18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1:18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1:18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1:18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1:18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1:18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1:18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1:18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1:18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1:18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1:18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1:18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1:18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1:18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1:18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1:18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1:18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1:18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1:18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1:18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1:18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1:18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1:18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1:18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1:18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1:18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1:18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1:18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1:18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1:18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1:18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1:18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1:18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1:18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1:18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1:18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1:18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1:18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1:18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1:18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1:18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1:18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1:18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1:18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1:18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1:18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1:18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1:18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1:18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1:18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1:18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1:18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1:18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1:18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1:18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1:18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1:18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1:18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1:18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1:18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1:18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1:18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1:18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1:18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1:18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1:18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1:18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1:18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1:18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1:18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</sheetData>
  <mergeCells count="4">
    <mergeCell ref="A3:A4"/>
    <mergeCell ref="B3:I3"/>
    <mergeCell ref="J3:Q3"/>
    <mergeCell ref="J68:Q68"/>
  </mergeCells>
  <pageMargins left="0.39370078740157483" right="0.39370078740157483" top="0.98425196850393704" bottom="0.59055118110236227" header="0.51041666666666663" footer="0.23622047244094491"/>
  <pageSetup paperSize="9" scale="97" orientation="landscape" verticalDpi="300" r:id="rId1"/>
  <headerFooter alignWithMargins="0">
    <oddHeader>&amp;R&amp;"LTUnivers 220 CondThin,Normaali"&amp;12LIITE 2A
&amp;"Arial,Normaali"&amp;11&amp;P (&amp;[2)</oddHeader>
    <oddFooter>&amp;L 1) Sisältää raitiovaununkuljettajat - Innerfattar spårvagnsförare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A739-C5CF-49A2-BBF7-75F3585F8AB4}">
  <dimension ref="A1:V100"/>
  <sheetViews>
    <sheetView showGridLines="0" zoomScaleNormal="100" workbookViewId="0">
      <pane ySplit="4" topLeftCell="A5" activePane="bottomLeft" state="frozen"/>
      <selection pane="bottomLeft" activeCell="X82" sqref="X82"/>
    </sheetView>
  </sheetViews>
  <sheetFormatPr defaultColWidth="9.109375" defaultRowHeight="13.2"/>
  <cols>
    <col min="1" max="1" width="9" style="135" customWidth="1"/>
    <col min="2" max="2" width="18.109375" style="135" customWidth="1"/>
    <col min="3" max="11" width="4.88671875" style="135" bestFit="1" customWidth="1"/>
    <col min="12" max="12" width="6.21875" style="135" customWidth="1"/>
    <col min="13" max="13" width="4.88671875" style="135" bestFit="1" customWidth="1"/>
    <col min="14" max="14" width="5.44140625" style="135" bestFit="1" customWidth="1"/>
    <col min="15" max="15" width="4.88671875" style="135" bestFit="1" customWidth="1"/>
    <col min="16" max="16" width="4.88671875" style="135" customWidth="1"/>
    <col min="17" max="17" width="7.109375" style="135" bestFit="1" customWidth="1"/>
    <col min="18" max="18" width="5.109375" style="135" customWidth="1"/>
    <col min="19" max="19" width="4.5546875" style="135" customWidth="1"/>
    <col min="20" max="20" width="11.6640625" style="135" customWidth="1"/>
    <col min="21" max="22" width="5.5546875" style="135" customWidth="1"/>
    <col min="23" max="25" width="9.109375" style="135"/>
    <col min="26" max="26" width="21.44140625" style="135" customWidth="1"/>
    <col min="27" max="16384" width="9.109375" style="135"/>
  </cols>
  <sheetData>
    <row r="1" spans="1:22" ht="13.8">
      <c r="A1" s="238" t="s">
        <v>93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33"/>
      <c r="N1" s="239"/>
      <c r="O1" s="239"/>
      <c r="P1" s="134"/>
      <c r="Q1" s="134"/>
      <c r="R1" s="133"/>
    </row>
    <row r="2" spans="1:22" ht="13.8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22" ht="16.5" customHeight="1" thickBot="1">
      <c r="A3" s="136" t="s">
        <v>49</v>
      </c>
      <c r="B3" s="137" t="s">
        <v>50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02"/>
      <c r="Q3" s="205" t="s">
        <v>51</v>
      </c>
      <c r="R3" s="207"/>
    </row>
    <row r="4" spans="1:22" ht="27" customHeight="1" thickBot="1">
      <c r="A4" s="139" t="s">
        <v>52</v>
      </c>
      <c r="B4" s="140"/>
      <c r="C4" s="141">
        <v>2008</v>
      </c>
      <c r="D4" s="141">
        <v>2009</v>
      </c>
      <c r="E4" s="141">
        <v>2010</v>
      </c>
      <c r="F4" s="141">
        <v>2011</v>
      </c>
      <c r="G4" s="141">
        <v>2012</v>
      </c>
      <c r="H4" s="141">
        <v>2013</v>
      </c>
      <c r="I4" s="141">
        <v>2014</v>
      </c>
      <c r="J4" s="142">
        <v>2015</v>
      </c>
      <c r="K4" s="142">
        <v>2016</v>
      </c>
      <c r="L4" s="142">
        <v>2017</v>
      </c>
      <c r="M4" s="142">
        <v>2018</v>
      </c>
      <c r="N4" s="142">
        <v>2019</v>
      </c>
      <c r="O4" s="142">
        <v>2020</v>
      </c>
      <c r="P4" s="204">
        <v>2021</v>
      </c>
      <c r="Q4" s="206" t="s">
        <v>82</v>
      </c>
      <c r="R4" s="206" t="s">
        <v>83</v>
      </c>
      <c r="T4" s="143" t="s">
        <v>53</v>
      </c>
      <c r="U4" s="144" t="s">
        <v>94</v>
      </c>
      <c r="V4" s="145" t="s">
        <v>95</v>
      </c>
    </row>
    <row r="5" spans="1:22">
      <c r="A5" s="146" t="s">
        <v>54</v>
      </c>
      <c r="B5" s="147" t="s">
        <v>55</v>
      </c>
      <c r="C5" s="148">
        <v>2</v>
      </c>
      <c r="D5" s="148">
        <v>1</v>
      </c>
      <c r="E5" s="148">
        <v>6</v>
      </c>
      <c r="F5" s="148">
        <v>2</v>
      </c>
      <c r="G5" s="148">
        <v>6</v>
      </c>
      <c r="H5" s="148">
        <v>1</v>
      </c>
      <c r="I5" s="148">
        <v>5</v>
      </c>
      <c r="J5" s="149">
        <v>5</v>
      </c>
      <c r="K5" s="149">
        <v>2</v>
      </c>
      <c r="L5" s="149">
        <v>4</v>
      </c>
      <c r="M5" s="149">
        <v>1</v>
      </c>
      <c r="N5" s="149">
        <v>2</v>
      </c>
      <c r="O5" s="149">
        <v>2</v>
      </c>
      <c r="P5" s="203">
        <v>1</v>
      </c>
      <c r="Q5" s="203">
        <f>SUM(G5:K5)</f>
        <v>19</v>
      </c>
      <c r="R5" s="203">
        <f>SUM(L5:P5)</f>
        <v>10</v>
      </c>
      <c r="T5" s="151">
        <f>100*(R5-Q5)/Q5</f>
        <v>-47.368421052631582</v>
      </c>
      <c r="U5" s="152">
        <f>Q5/5</f>
        <v>3.8</v>
      </c>
      <c r="V5" s="153">
        <f>R5/5</f>
        <v>2</v>
      </c>
    </row>
    <row r="6" spans="1:22">
      <c r="A6" s="154"/>
      <c r="B6" s="155" t="s">
        <v>56</v>
      </c>
      <c r="C6" s="155">
        <v>3</v>
      </c>
      <c r="D6" s="155"/>
      <c r="E6" s="155"/>
      <c r="F6" s="155"/>
      <c r="G6" s="155"/>
      <c r="H6" s="155">
        <v>2</v>
      </c>
      <c r="I6" s="155"/>
      <c r="J6" s="156">
        <v>1</v>
      </c>
      <c r="K6" s="156"/>
      <c r="L6" s="156"/>
      <c r="M6" s="156">
        <v>1</v>
      </c>
      <c r="N6" s="156"/>
      <c r="O6" s="157"/>
      <c r="P6" s="150">
        <v>0</v>
      </c>
      <c r="Q6" s="150">
        <f t="shared" ref="Q6:Q69" si="0">SUM(G6:K6)</f>
        <v>3</v>
      </c>
      <c r="R6" s="150">
        <f t="shared" ref="R6:R69" si="1">SUM(L6:P6)</f>
        <v>1</v>
      </c>
      <c r="T6" s="158">
        <f t="shared" ref="T6:T50" si="2">100*(R6-Q6)/Q6</f>
        <v>-66.666666666666671</v>
      </c>
      <c r="U6" s="159">
        <f t="shared" ref="U6:V32" si="3">Q6/5</f>
        <v>0.6</v>
      </c>
      <c r="V6" s="160">
        <f t="shared" si="3"/>
        <v>0.2</v>
      </c>
    </row>
    <row r="7" spans="1:22">
      <c r="A7" s="154"/>
      <c r="B7" s="161" t="s">
        <v>57</v>
      </c>
      <c r="C7" s="161">
        <v>3</v>
      </c>
      <c r="D7" s="161">
        <v>2</v>
      </c>
      <c r="E7" s="161">
        <v>3</v>
      </c>
      <c r="F7" s="161">
        <v>3</v>
      </c>
      <c r="G7" s="161">
        <v>8</v>
      </c>
      <c r="H7" s="161">
        <v>3</v>
      </c>
      <c r="I7" s="161">
        <v>4</v>
      </c>
      <c r="J7" s="162">
        <v>2</v>
      </c>
      <c r="K7" s="162">
        <v>1</v>
      </c>
      <c r="L7" s="162">
        <v>6</v>
      </c>
      <c r="M7" s="162">
        <v>6</v>
      </c>
      <c r="N7" s="162">
        <v>4</v>
      </c>
      <c r="O7" s="157">
        <v>3</v>
      </c>
      <c r="P7" s="150">
        <v>4</v>
      </c>
      <c r="Q7" s="150">
        <f t="shared" si="0"/>
        <v>18</v>
      </c>
      <c r="R7" s="150">
        <f t="shared" si="1"/>
        <v>23</v>
      </c>
      <c r="T7" s="158">
        <f t="shared" si="2"/>
        <v>27.777777777777779</v>
      </c>
      <c r="U7" s="159">
        <f t="shared" si="3"/>
        <v>3.6</v>
      </c>
      <c r="V7" s="160">
        <f t="shared" si="3"/>
        <v>4.5999999999999996</v>
      </c>
    </row>
    <row r="8" spans="1:22">
      <c r="A8" s="163"/>
      <c r="B8" s="164" t="s">
        <v>58</v>
      </c>
      <c r="C8" s="164">
        <f t="shared" ref="C8:I8" si="4">SUM(C5:C7)</f>
        <v>8</v>
      </c>
      <c r="D8" s="164">
        <f t="shared" si="4"/>
        <v>3</v>
      </c>
      <c r="E8" s="164">
        <f t="shared" si="4"/>
        <v>9</v>
      </c>
      <c r="F8" s="164">
        <f t="shared" si="4"/>
        <v>5</v>
      </c>
      <c r="G8" s="164">
        <f t="shared" si="4"/>
        <v>14</v>
      </c>
      <c r="H8" s="164">
        <f t="shared" si="4"/>
        <v>6</v>
      </c>
      <c r="I8" s="164">
        <f t="shared" si="4"/>
        <v>9</v>
      </c>
      <c r="J8" s="165">
        <f t="shared" ref="J8:P8" si="5">SUM(J5:J7)</f>
        <v>8</v>
      </c>
      <c r="K8" s="165">
        <f t="shared" si="5"/>
        <v>3</v>
      </c>
      <c r="L8" s="165">
        <f t="shared" si="5"/>
        <v>10</v>
      </c>
      <c r="M8" s="165">
        <f t="shared" si="5"/>
        <v>8</v>
      </c>
      <c r="N8" s="165">
        <f t="shared" si="5"/>
        <v>6</v>
      </c>
      <c r="O8" s="165">
        <f t="shared" si="5"/>
        <v>5</v>
      </c>
      <c r="P8" s="166">
        <f t="shared" si="5"/>
        <v>5</v>
      </c>
      <c r="Q8" s="166">
        <f t="shared" si="0"/>
        <v>40</v>
      </c>
      <c r="R8" s="166">
        <f t="shared" si="1"/>
        <v>34</v>
      </c>
      <c r="T8" s="241">
        <f>100*(R8-Q8)/Q8</f>
        <v>-15</v>
      </c>
      <c r="U8" s="242">
        <f t="shared" si="3"/>
        <v>8</v>
      </c>
      <c r="V8" s="243">
        <f t="shared" si="3"/>
        <v>6.8</v>
      </c>
    </row>
    <row r="9" spans="1:22">
      <c r="A9" s="167" t="s">
        <v>59</v>
      </c>
      <c r="B9" s="168" t="s">
        <v>55</v>
      </c>
      <c r="C9" s="168">
        <v>4</v>
      </c>
      <c r="D9" s="168">
        <v>1</v>
      </c>
      <c r="E9" s="168">
        <v>2</v>
      </c>
      <c r="F9" s="168">
        <v>9</v>
      </c>
      <c r="G9" s="168">
        <v>6</v>
      </c>
      <c r="H9" s="168">
        <v>3</v>
      </c>
      <c r="I9" s="168">
        <v>1</v>
      </c>
      <c r="J9" s="169">
        <v>5</v>
      </c>
      <c r="K9" s="169">
        <v>1</v>
      </c>
      <c r="L9" s="169">
        <v>5</v>
      </c>
      <c r="M9" s="169">
        <v>4</v>
      </c>
      <c r="N9" s="169">
        <v>1</v>
      </c>
      <c r="O9" s="157">
        <v>3</v>
      </c>
      <c r="P9" s="150">
        <v>3</v>
      </c>
      <c r="Q9" s="150">
        <f t="shared" si="0"/>
        <v>16</v>
      </c>
      <c r="R9" s="150">
        <f t="shared" si="1"/>
        <v>16</v>
      </c>
      <c r="T9" s="170">
        <f t="shared" si="2"/>
        <v>0</v>
      </c>
      <c r="U9" s="171">
        <f t="shared" si="3"/>
        <v>3.2</v>
      </c>
      <c r="V9" s="172">
        <f t="shared" si="3"/>
        <v>3.2</v>
      </c>
    </row>
    <row r="10" spans="1:22">
      <c r="A10" s="154"/>
      <c r="B10" s="173" t="s">
        <v>56</v>
      </c>
      <c r="C10" s="173">
        <v>1</v>
      </c>
      <c r="D10" s="173">
        <v>1</v>
      </c>
      <c r="E10" s="173">
        <v>1</v>
      </c>
      <c r="F10" s="173">
        <v>2</v>
      </c>
      <c r="G10" s="173">
        <v>1</v>
      </c>
      <c r="H10" s="173">
        <v>1</v>
      </c>
      <c r="I10" s="173">
        <v>2</v>
      </c>
      <c r="J10" s="174">
        <v>3</v>
      </c>
      <c r="K10" s="174">
        <v>3</v>
      </c>
      <c r="L10" s="174">
        <v>1</v>
      </c>
      <c r="M10" s="174"/>
      <c r="N10" s="174">
        <v>1</v>
      </c>
      <c r="O10" s="157">
        <v>3</v>
      </c>
      <c r="P10" s="150">
        <v>0</v>
      </c>
      <c r="Q10" s="150">
        <f t="shared" si="0"/>
        <v>10</v>
      </c>
      <c r="R10" s="150">
        <f t="shared" si="1"/>
        <v>5</v>
      </c>
      <c r="T10" s="158">
        <f t="shared" si="2"/>
        <v>-50</v>
      </c>
      <c r="U10" s="159">
        <f t="shared" si="3"/>
        <v>2</v>
      </c>
      <c r="V10" s="160">
        <f t="shared" si="3"/>
        <v>1</v>
      </c>
    </row>
    <row r="11" spans="1:22">
      <c r="A11" s="154"/>
      <c r="B11" s="175" t="s">
        <v>57</v>
      </c>
      <c r="C11" s="175"/>
      <c r="D11" s="175">
        <v>2</v>
      </c>
      <c r="E11" s="175">
        <v>3</v>
      </c>
      <c r="F11" s="175">
        <v>3</v>
      </c>
      <c r="G11" s="175"/>
      <c r="H11" s="175">
        <v>2</v>
      </c>
      <c r="I11" s="175">
        <v>3</v>
      </c>
      <c r="J11" s="176">
        <v>3</v>
      </c>
      <c r="K11" s="176">
        <v>1</v>
      </c>
      <c r="L11" s="176">
        <v>1</v>
      </c>
      <c r="M11" s="176">
        <v>2</v>
      </c>
      <c r="N11" s="176">
        <v>2</v>
      </c>
      <c r="O11" s="157">
        <v>2</v>
      </c>
      <c r="P11" s="150">
        <v>0</v>
      </c>
      <c r="Q11" s="150">
        <f t="shared" si="0"/>
        <v>9</v>
      </c>
      <c r="R11" s="150">
        <f t="shared" si="1"/>
        <v>7</v>
      </c>
      <c r="T11" s="177">
        <f t="shared" si="2"/>
        <v>-22.222222222222221</v>
      </c>
      <c r="U11" s="178">
        <f t="shared" si="3"/>
        <v>1.8</v>
      </c>
      <c r="V11" s="179">
        <f t="shared" si="3"/>
        <v>1.4</v>
      </c>
    </row>
    <row r="12" spans="1:22">
      <c r="A12" s="154"/>
      <c r="B12" s="173" t="s">
        <v>73</v>
      </c>
      <c r="C12" s="180"/>
      <c r="D12" s="180"/>
      <c r="E12" s="180"/>
      <c r="F12" s="180"/>
      <c r="G12" s="180"/>
      <c r="H12" s="180"/>
      <c r="I12" s="180"/>
      <c r="J12" s="181"/>
      <c r="K12" s="181"/>
      <c r="L12" s="181"/>
      <c r="M12" s="181"/>
      <c r="N12" s="181"/>
      <c r="O12" s="133"/>
      <c r="P12" s="150">
        <v>0</v>
      </c>
      <c r="Q12" s="150">
        <f t="shared" si="0"/>
        <v>0</v>
      </c>
      <c r="R12" s="150">
        <f t="shared" si="1"/>
        <v>0</v>
      </c>
      <c r="T12" s="182"/>
      <c r="U12" s="183"/>
      <c r="V12" s="184"/>
    </row>
    <row r="13" spans="1:22">
      <c r="A13" s="163"/>
      <c r="B13" s="164" t="s">
        <v>58</v>
      </c>
      <c r="C13" s="164">
        <f>SUM(C9:C12)</f>
        <v>5</v>
      </c>
      <c r="D13" s="164">
        <f t="shared" ref="D13:P13" si="6">SUM(D9:D12)</f>
        <v>4</v>
      </c>
      <c r="E13" s="164">
        <f t="shared" si="6"/>
        <v>6</v>
      </c>
      <c r="F13" s="164">
        <f t="shared" si="6"/>
        <v>14</v>
      </c>
      <c r="G13" s="164">
        <f t="shared" si="6"/>
        <v>7</v>
      </c>
      <c r="H13" s="164">
        <f t="shared" si="6"/>
        <v>6</v>
      </c>
      <c r="I13" s="164">
        <f t="shared" si="6"/>
        <v>6</v>
      </c>
      <c r="J13" s="164">
        <f t="shared" si="6"/>
        <v>11</v>
      </c>
      <c r="K13" s="164">
        <f t="shared" si="6"/>
        <v>5</v>
      </c>
      <c r="L13" s="164">
        <f t="shared" si="6"/>
        <v>7</v>
      </c>
      <c r="M13" s="164">
        <f t="shared" si="6"/>
        <v>6</v>
      </c>
      <c r="N13" s="164">
        <f t="shared" si="6"/>
        <v>4</v>
      </c>
      <c r="O13" s="165">
        <f t="shared" si="6"/>
        <v>8</v>
      </c>
      <c r="P13" s="166">
        <f t="shared" si="6"/>
        <v>3</v>
      </c>
      <c r="Q13" s="166">
        <f t="shared" si="0"/>
        <v>35</v>
      </c>
      <c r="R13" s="166">
        <f t="shared" si="1"/>
        <v>28</v>
      </c>
      <c r="T13" s="241">
        <f t="shared" si="2"/>
        <v>-20</v>
      </c>
      <c r="U13" s="242">
        <f t="shared" si="3"/>
        <v>7</v>
      </c>
      <c r="V13" s="243">
        <f t="shared" si="3"/>
        <v>5.6</v>
      </c>
    </row>
    <row r="14" spans="1:22">
      <c r="A14" s="185" t="s">
        <v>60</v>
      </c>
      <c r="B14" s="168" t="s">
        <v>55</v>
      </c>
      <c r="C14" s="168">
        <v>13</v>
      </c>
      <c r="D14" s="168">
        <v>8</v>
      </c>
      <c r="E14" s="168">
        <v>7</v>
      </c>
      <c r="F14" s="168">
        <v>13</v>
      </c>
      <c r="G14" s="168">
        <v>7</v>
      </c>
      <c r="H14" s="168">
        <v>6</v>
      </c>
      <c r="I14" s="168">
        <v>5</v>
      </c>
      <c r="J14" s="169">
        <v>3</v>
      </c>
      <c r="K14" s="169">
        <v>6</v>
      </c>
      <c r="L14" s="169">
        <v>7</v>
      </c>
      <c r="M14" s="169">
        <v>3</v>
      </c>
      <c r="N14" s="169">
        <v>6</v>
      </c>
      <c r="O14" s="157">
        <v>5</v>
      </c>
      <c r="P14" s="150">
        <v>3</v>
      </c>
      <c r="Q14" s="150">
        <f t="shared" si="0"/>
        <v>27</v>
      </c>
      <c r="R14" s="150">
        <f t="shared" si="1"/>
        <v>24</v>
      </c>
      <c r="T14" s="158">
        <f t="shared" si="2"/>
        <v>-11.111111111111111</v>
      </c>
      <c r="U14" s="159">
        <f t="shared" si="3"/>
        <v>5.4</v>
      </c>
      <c r="V14" s="160">
        <f t="shared" si="3"/>
        <v>4.8</v>
      </c>
    </row>
    <row r="15" spans="1:22">
      <c r="A15" s="154"/>
      <c r="B15" s="173" t="s">
        <v>56</v>
      </c>
      <c r="C15" s="173">
        <v>7</v>
      </c>
      <c r="D15" s="173">
        <v>8</v>
      </c>
      <c r="E15" s="173">
        <v>10</v>
      </c>
      <c r="F15" s="173">
        <v>8</v>
      </c>
      <c r="G15" s="173">
        <v>6</v>
      </c>
      <c r="H15" s="173">
        <v>2</v>
      </c>
      <c r="I15" s="173">
        <v>3</v>
      </c>
      <c r="J15" s="174">
        <v>5</v>
      </c>
      <c r="K15" s="174">
        <v>3</v>
      </c>
      <c r="L15" s="174">
        <v>9</v>
      </c>
      <c r="M15" s="174">
        <v>8</v>
      </c>
      <c r="N15" s="174">
        <v>5</v>
      </c>
      <c r="O15" s="157">
        <v>6</v>
      </c>
      <c r="P15" s="150">
        <v>3</v>
      </c>
      <c r="Q15" s="150">
        <f t="shared" si="0"/>
        <v>19</v>
      </c>
      <c r="R15" s="150">
        <f t="shared" si="1"/>
        <v>31</v>
      </c>
      <c r="T15" s="158">
        <f t="shared" si="2"/>
        <v>63.157894736842103</v>
      </c>
      <c r="U15" s="159">
        <f t="shared" si="3"/>
        <v>3.8</v>
      </c>
      <c r="V15" s="160">
        <f t="shared" si="3"/>
        <v>6.2</v>
      </c>
    </row>
    <row r="16" spans="1:22">
      <c r="A16" s="154"/>
      <c r="B16" s="173" t="s">
        <v>61</v>
      </c>
      <c r="C16" s="173">
        <v>2</v>
      </c>
      <c r="D16" s="173">
        <v>1</v>
      </c>
      <c r="E16" s="173"/>
      <c r="F16" s="173">
        <v>3</v>
      </c>
      <c r="G16" s="173">
        <v>1</v>
      </c>
      <c r="H16" s="173"/>
      <c r="I16" s="173"/>
      <c r="J16" s="174"/>
      <c r="K16" s="174"/>
      <c r="L16" s="174"/>
      <c r="M16" s="174"/>
      <c r="N16" s="174"/>
      <c r="O16" s="157"/>
      <c r="P16" s="150">
        <v>0</v>
      </c>
      <c r="Q16" s="150">
        <f t="shared" si="0"/>
        <v>1</v>
      </c>
      <c r="R16" s="150">
        <f t="shared" si="1"/>
        <v>0</v>
      </c>
      <c r="T16" s="158">
        <f t="shared" si="2"/>
        <v>-100</v>
      </c>
      <c r="U16" s="159">
        <f t="shared" si="3"/>
        <v>0.2</v>
      </c>
      <c r="V16" s="160">
        <f t="shared" si="3"/>
        <v>0</v>
      </c>
    </row>
    <row r="17" spans="1:22">
      <c r="A17" s="154"/>
      <c r="B17" s="173" t="s">
        <v>62</v>
      </c>
      <c r="C17" s="173"/>
      <c r="D17" s="173"/>
      <c r="E17" s="173"/>
      <c r="F17" s="173"/>
      <c r="G17" s="173"/>
      <c r="H17" s="173"/>
      <c r="I17" s="173"/>
      <c r="J17" s="174"/>
      <c r="K17" s="174">
        <v>1</v>
      </c>
      <c r="L17" s="174"/>
      <c r="M17" s="174"/>
      <c r="N17" s="174"/>
      <c r="O17" s="157"/>
      <c r="P17" s="150">
        <v>0</v>
      </c>
      <c r="Q17" s="150">
        <f t="shared" si="0"/>
        <v>1</v>
      </c>
      <c r="R17" s="150">
        <f t="shared" si="1"/>
        <v>0</v>
      </c>
      <c r="T17" s="170">
        <f t="shared" si="2"/>
        <v>-100</v>
      </c>
      <c r="U17" s="171">
        <f t="shared" si="3"/>
        <v>0.2</v>
      </c>
      <c r="V17" s="172">
        <f t="shared" si="3"/>
        <v>0</v>
      </c>
    </row>
    <row r="18" spans="1:22">
      <c r="A18" s="154"/>
      <c r="B18" s="173" t="s">
        <v>57</v>
      </c>
      <c r="C18" s="173">
        <v>7</v>
      </c>
      <c r="D18" s="173">
        <v>3</v>
      </c>
      <c r="E18" s="173">
        <v>8</v>
      </c>
      <c r="F18" s="173">
        <v>5</v>
      </c>
      <c r="G18" s="173">
        <v>4</v>
      </c>
      <c r="H18" s="173">
        <v>1</v>
      </c>
      <c r="I18" s="173">
        <v>1</v>
      </c>
      <c r="J18" s="174">
        <v>2</v>
      </c>
      <c r="K18" s="174">
        <v>4</v>
      </c>
      <c r="L18" s="174">
        <v>3</v>
      </c>
      <c r="M18" s="174">
        <v>2</v>
      </c>
      <c r="N18" s="174">
        <v>2</v>
      </c>
      <c r="O18" s="157">
        <v>1</v>
      </c>
      <c r="P18" s="150">
        <v>2</v>
      </c>
      <c r="Q18" s="150">
        <f t="shared" si="0"/>
        <v>12</v>
      </c>
      <c r="R18" s="150">
        <f t="shared" si="1"/>
        <v>10</v>
      </c>
      <c r="T18" s="186">
        <f t="shared" si="2"/>
        <v>-16.666666666666668</v>
      </c>
      <c r="U18" s="187">
        <f t="shared" si="3"/>
        <v>2.4</v>
      </c>
      <c r="V18" s="188">
        <f t="shared" si="3"/>
        <v>2</v>
      </c>
    </row>
    <row r="19" spans="1:22">
      <c r="A19" s="154"/>
      <c r="B19" s="173" t="s">
        <v>73</v>
      </c>
      <c r="C19" s="173"/>
      <c r="D19" s="173"/>
      <c r="E19" s="173"/>
      <c r="F19" s="173"/>
      <c r="G19" s="173"/>
      <c r="H19" s="173"/>
      <c r="I19" s="173"/>
      <c r="J19" s="174"/>
      <c r="K19" s="174"/>
      <c r="L19" s="174"/>
      <c r="M19" s="174"/>
      <c r="N19" s="174">
        <v>1</v>
      </c>
      <c r="O19" s="157">
        <v>0</v>
      </c>
      <c r="P19" s="150">
        <v>2</v>
      </c>
      <c r="Q19" s="150">
        <f t="shared" si="0"/>
        <v>0</v>
      </c>
      <c r="R19" s="150">
        <f t="shared" si="1"/>
        <v>3</v>
      </c>
      <c r="T19" s="186"/>
      <c r="U19" s="187">
        <f t="shared" si="3"/>
        <v>0</v>
      </c>
      <c r="V19" s="188">
        <f t="shared" si="3"/>
        <v>0.6</v>
      </c>
    </row>
    <row r="20" spans="1:22">
      <c r="A20" s="163"/>
      <c r="B20" s="164" t="s">
        <v>58</v>
      </c>
      <c r="C20" s="164">
        <f>SUM(C14:C19)</f>
        <v>29</v>
      </c>
      <c r="D20" s="164">
        <f t="shared" ref="D20:P20" si="7">SUM(D14:D19)</f>
        <v>20</v>
      </c>
      <c r="E20" s="164">
        <f t="shared" si="7"/>
        <v>25</v>
      </c>
      <c r="F20" s="164">
        <f t="shared" si="7"/>
        <v>29</v>
      </c>
      <c r="G20" s="164">
        <f t="shared" si="7"/>
        <v>18</v>
      </c>
      <c r="H20" s="164">
        <f t="shared" si="7"/>
        <v>9</v>
      </c>
      <c r="I20" s="164">
        <f t="shared" si="7"/>
        <v>9</v>
      </c>
      <c r="J20" s="164">
        <f t="shared" si="7"/>
        <v>10</v>
      </c>
      <c r="K20" s="164">
        <f t="shared" si="7"/>
        <v>14</v>
      </c>
      <c r="L20" s="164">
        <f t="shared" si="7"/>
        <v>19</v>
      </c>
      <c r="M20" s="164">
        <f t="shared" si="7"/>
        <v>13</v>
      </c>
      <c r="N20" s="165">
        <f t="shared" si="7"/>
        <v>14</v>
      </c>
      <c r="O20" s="165">
        <f t="shared" si="7"/>
        <v>12</v>
      </c>
      <c r="P20" s="166">
        <f t="shared" si="7"/>
        <v>10</v>
      </c>
      <c r="Q20" s="166">
        <f t="shared" si="0"/>
        <v>60</v>
      </c>
      <c r="R20" s="166">
        <f t="shared" si="1"/>
        <v>68</v>
      </c>
      <c r="T20" s="241">
        <f t="shared" si="2"/>
        <v>13.333333333333334</v>
      </c>
      <c r="U20" s="242">
        <f t="shared" si="3"/>
        <v>12</v>
      </c>
      <c r="V20" s="243">
        <f t="shared" si="3"/>
        <v>13.6</v>
      </c>
    </row>
    <row r="21" spans="1:22">
      <c r="A21" s="167" t="s">
        <v>63</v>
      </c>
      <c r="B21" s="168" t="s">
        <v>55</v>
      </c>
      <c r="C21" s="168">
        <v>7</v>
      </c>
      <c r="D21" s="168">
        <v>5</v>
      </c>
      <c r="E21" s="168">
        <v>6</v>
      </c>
      <c r="F21" s="168">
        <v>5</v>
      </c>
      <c r="G21" s="168">
        <v>2</v>
      </c>
      <c r="H21" s="168">
        <v>7</v>
      </c>
      <c r="I21" s="168"/>
      <c r="J21" s="169">
        <v>2</v>
      </c>
      <c r="K21" s="169">
        <v>2</v>
      </c>
      <c r="L21" s="169">
        <v>3</v>
      </c>
      <c r="M21" s="169"/>
      <c r="N21" s="169">
        <v>1</v>
      </c>
      <c r="O21" s="157">
        <v>3</v>
      </c>
      <c r="P21" s="150">
        <v>1</v>
      </c>
      <c r="Q21" s="150">
        <f t="shared" si="0"/>
        <v>13</v>
      </c>
      <c r="R21" s="150">
        <f t="shared" si="1"/>
        <v>8</v>
      </c>
      <c r="T21" s="158">
        <f t="shared" si="2"/>
        <v>-38.46153846153846</v>
      </c>
      <c r="U21" s="159">
        <f t="shared" si="3"/>
        <v>2.6</v>
      </c>
      <c r="V21" s="160">
        <f t="shared" si="3"/>
        <v>1.6</v>
      </c>
    </row>
    <row r="22" spans="1:22">
      <c r="A22" s="154"/>
      <c r="B22" s="173" t="s">
        <v>56</v>
      </c>
      <c r="C22" s="173">
        <v>4</v>
      </c>
      <c r="D22" s="173">
        <v>3</v>
      </c>
      <c r="E22" s="173">
        <v>1</v>
      </c>
      <c r="F22" s="173">
        <v>3</v>
      </c>
      <c r="G22" s="173">
        <v>4</v>
      </c>
      <c r="H22" s="173">
        <v>4</v>
      </c>
      <c r="I22" s="173">
        <v>3</v>
      </c>
      <c r="J22" s="174">
        <v>3</v>
      </c>
      <c r="K22" s="174">
        <v>3</v>
      </c>
      <c r="L22" s="174">
        <v>1</v>
      </c>
      <c r="M22" s="174">
        <v>2</v>
      </c>
      <c r="N22" s="174">
        <v>2</v>
      </c>
      <c r="O22" s="157">
        <v>1</v>
      </c>
      <c r="P22" s="150">
        <v>1</v>
      </c>
      <c r="Q22" s="150">
        <f t="shared" si="0"/>
        <v>17</v>
      </c>
      <c r="R22" s="150">
        <f t="shared" si="1"/>
        <v>7</v>
      </c>
      <c r="T22" s="158">
        <f t="shared" si="2"/>
        <v>-58.823529411764703</v>
      </c>
      <c r="U22" s="159">
        <f t="shared" si="3"/>
        <v>3.4</v>
      </c>
      <c r="V22" s="160">
        <f t="shared" si="3"/>
        <v>1.4</v>
      </c>
    </row>
    <row r="23" spans="1:22">
      <c r="A23" s="154"/>
      <c r="B23" s="173" t="s">
        <v>61</v>
      </c>
      <c r="C23" s="173">
        <v>25</v>
      </c>
      <c r="D23" s="173">
        <v>19</v>
      </c>
      <c r="E23" s="173">
        <v>28</v>
      </c>
      <c r="F23" s="173">
        <v>23</v>
      </c>
      <c r="G23" s="173">
        <v>8</v>
      </c>
      <c r="H23" s="173">
        <v>17</v>
      </c>
      <c r="I23" s="173">
        <v>11</v>
      </c>
      <c r="J23" s="174">
        <v>4</v>
      </c>
      <c r="K23" s="174">
        <v>13</v>
      </c>
      <c r="L23" s="174">
        <v>7</v>
      </c>
      <c r="M23" s="174">
        <v>10</v>
      </c>
      <c r="N23" s="174">
        <v>7</v>
      </c>
      <c r="O23" s="157">
        <v>3</v>
      </c>
      <c r="P23" s="150">
        <v>2</v>
      </c>
      <c r="Q23" s="150">
        <f t="shared" si="0"/>
        <v>53</v>
      </c>
      <c r="R23" s="150">
        <f t="shared" si="1"/>
        <v>29</v>
      </c>
      <c r="T23" s="158">
        <f t="shared" si="2"/>
        <v>-45.283018867924525</v>
      </c>
      <c r="U23" s="159">
        <f t="shared" si="3"/>
        <v>10.6</v>
      </c>
      <c r="V23" s="160">
        <f t="shared" si="3"/>
        <v>5.8</v>
      </c>
    </row>
    <row r="24" spans="1:22">
      <c r="A24" s="154"/>
      <c r="B24" s="189" t="s">
        <v>64</v>
      </c>
      <c r="C24" s="173">
        <v>11</v>
      </c>
      <c r="D24" s="173">
        <v>1</v>
      </c>
      <c r="E24" s="173">
        <v>9</v>
      </c>
      <c r="F24" s="173">
        <v>6</v>
      </c>
      <c r="G24" s="173">
        <v>8</v>
      </c>
      <c r="H24" s="173">
        <v>4</v>
      </c>
      <c r="I24" s="173">
        <v>5</v>
      </c>
      <c r="J24" s="174">
        <v>6</v>
      </c>
      <c r="K24" s="174">
        <v>3</v>
      </c>
      <c r="L24" s="174">
        <v>2</v>
      </c>
      <c r="M24" s="174">
        <v>5</v>
      </c>
      <c r="N24" s="174">
        <v>1</v>
      </c>
      <c r="O24" s="157">
        <v>4</v>
      </c>
      <c r="P24" s="150">
        <v>3</v>
      </c>
      <c r="Q24" s="150">
        <f t="shared" si="0"/>
        <v>26</v>
      </c>
      <c r="R24" s="150">
        <f t="shared" si="1"/>
        <v>15</v>
      </c>
      <c r="T24" s="158">
        <f t="shared" si="2"/>
        <v>-42.307692307692307</v>
      </c>
      <c r="U24" s="159">
        <f t="shared" si="3"/>
        <v>5.2</v>
      </c>
      <c r="V24" s="160">
        <f t="shared" si="3"/>
        <v>3</v>
      </c>
    </row>
    <row r="25" spans="1:22">
      <c r="A25" s="154"/>
      <c r="B25" s="173" t="s">
        <v>62</v>
      </c>
      <c r="C25" s="173"/>
      <c r="D25" s="173"/>
      <c r="E25" s="173"/>
      <c r="F25" s="173">
        <v>1</v>
      </c>
      <c r="G25" s="173">
        <v>2</v>
      </c>
      <c r="H25" s="173"/>
      <c r="I25" s="173"/>
      <c r="J25" s="174">
        <v>1</v>
      </c>
      <c r="K25" s="174"/>
      <c r="L25" s="174">
        <v>1</v>
      </c>
      <c r="M25" s="174"/>
      <c r="N25" s="174">
        <v>1</v>
      </c>
      <c r="O25" s="157"/>
      <c r="P25" s="150">
        <v>1</v>
      </c>
      <c r="Q25" s="150">
        <f t="shared" si="0"/>
        <v>3</v>
      </c>
      <c r="R25" s="150">
        <f t="shared" si="1"/>
        <v>3</v>
      </c>
      <c r="T25" s="158">
        <f t="shared" si="2"/>
        <v>0</v>
      </c>
      <c r="U25" s="171">
        <f t="shared" si="3"/>
        <v>0.6</v>
      </c>
      <c r="V25" s="172">
        <f t="shared" si="3"/>
        <v>0.6</v>
      </c>
    </row>
    <row r="26" spans="1:22">
      <c r="A26" s="154"/>
      <c r="B26" s="175" t="s">
        <v>57</v>
      </c>
      <c r="C26" s="175">
        <v>12</v>
      </c>
      <c r="D26" s="175">
        <v>11</v>
      </c>
      <c r="E26" s="175">
        <v>15</v>
      </c>
      <c r="F26" s="175">
        <v>5</v>
      </c>
      <c r="G26" s="175">
        <v>9</v>
      </c>
      <c r="H26" s="175">
        <v>11</v>
      </c>
      <c r="I26" s="175">
        <v>6</v>
      </c>
      <c r="J26" s="176">
        <v>6</v>
      </c>
      <c r="K26" s="176">
        <v>6</v>
      </c>
      <c r="L26" s="176">
        <v>2</v>
      </c>
      <c r="M26" s="176">
        <v>5</v>
      </c>
      <c r="N26" s="176">
        <v>7</v>
      </c>
      <c r="O26" s="157">
        <v>3</v>
      </c>
      <c r="P26" s="150">
        <v>5</v>
      </c>
      <c r="Q26" s="150">
        <f t="shared" si="0"/>
        <v>38</v>
      </c>
      <c r="R26" s="150">
        <f t="shared" si="1"/>
        <v>22</v>
      </c>
      <c r="T26" s="186">
        <f t="shared" si="2"/>
        <v>-42.10526315789474</v>
      </c>
      <c r="U26" s="187">
        <f t="shared" si="3"/>
        <v>7.6</v>
      </c>
      <c r="V26" s="188">
        <f t="shared" si="3"/>
        <v>4.4000000000000004</v>
      </c>
    </row>
    <row r="27" spans="1:22">
      <c r="A27" s="154"/>
      <c r="B27" s="173" t="s">
        <v>73</v>
      </c>
      <c r="C27" s="180"/>
      <c r="D27" s="180"/>
      <c r="E27" s="180"/>
      <c r="F27" s="180"/>
      <c r="G27" s="180"/>
      <c r="H27" s="180"/>
      <c r="I27" s="180"/>
      <c r="J27" s="181"/>
      <c r="K27" s="181"/>
      <c r="L27" s="181"/>
      <c r="M27" s="181"/>
      <c r="N27" s="181"/>
      <c r="O27" s="133"/>
      <c r="P27" s="150">
        <v>3</v>
      </c>
      <c r="Q27" s="150">
        <f t="shared" si="0"/>
        <v>0</v>
      </c>
      <c r="R27" s="150">
        <f t="shared" si="1"/>
        <v>3</v>
      </c>
      <c r="T27" s="190"/>
      <c r="U27" s="191"/>
      <c r="V27" s="192"/>
    </row>
    <row r="28" spans="1:22">
      <c r="A28" s="163"/>
      <c r="B28" s="164" t="s">
        <v>58</v>
      </c>
      <c r="C28" s="164">
        <f>SUM(C21:C27)</f>
        <v>59</v>
      </c>
      <c r="D28" s="164">
        <f t="shared" ref="D28:P28" si="8">SUM(D21:D27)</f>
        <v>39</v>
      </c>
      <c r="E28" s="164">
        <f t="shared" si="8"/>
        <v>59</v>
      </c>
      <c r="F28" s="164">
        <f t="shared" si="8"/>
        <v>43</v>
      </c>
      <c r="G28" s="164">
        <f t="shared" si="8"/>
        <v>33</v>
      </c>
      <c r="H28" s="164">
        <f t="shared" si="8"/>
        <v>43</v>
      </c>
      <c r="I28" s="164">
        <f t="shared" si="8"/>
        <v>25</v>
      </c>
      <c r="J28" s="164">
        <f t="shared" si="8"/>
        <v>22</v>
      </c>
      <c r="K28" s="164">
        <f t="shared" si="8"/>
        <v>27</v>
      </c>
      <c r="L28" s="164">
        <f t="shared" si="8"/>
        <v>16</v>
      </c>
      <c r="M28" s="164">
        <f t="shared" si="8"/>
        <v>22</v>
      </c>
      <c r="N28" s="164">
        <f t="shared" si="8"/>
        <v>19</v>
      </c>
      <c r="O28" s="165">
        <f t="shared" si="8"/>
        <v>14</v>
      </c>
      <c r="P28" s="166">
        <f t="shared" si="8"/>
        <v>16</v>
      </c>
      <c r="Q28" s="166">
        <f t="shared" si="0"/>
        <v>150</v>
      </c>
      <c r="R28" s="166">
        <f t="shared" si="1"/>
        <v>87</v>
      </c>
      <c r="T28" s="241">
        <f t="shared" si="2"/>
        <v>-42</v>
      </c>
      <c r="U28" s="242">
        <f t="shared" si="3"/>
        <v>30</v>
      </c>
      <c r="V28" s="243">
        <f t="shared" si="3"/>
        <v>17.399999999999999</v>
      </c>
    </row>
    <row r="29" spans="1:22">
      <c r="A29" s="167" t="s">
        <v>65</v>
      </c>
      <c r="B29" s="168" t="s">
        <v>55</v>
      </c>
      <c r="C29" s="168">
        <v>4</v>
      </c>
      <c r="D29" s="168">
        <v>4</v>
      </c>
      <c r="E29" s="168">
        <v>3</v>
      </c>
      <c r="F29" s="168">
        <v>13</v>
      </c>
      <c r="G29" s="168">
        <v>1</v>
      </c>
      <c r="H29" s="168">
        <v>2</v>
      </c>
      <c r="I29" s="168">
        <v>2</v>
      </c>
      <c r="J29" s="169">
        <v>2</v>
      </c>
      <c r="K29" s="169">
        <v>3</v>
      </c>
      <c r="L29" s="169">
        <v>1</v>
      </c>
      <c r="M29" s="169">
        <v>2</v>
      </c>
      <c r="N29" s="169"/>
      <c r="O29" s="157">
        <v>3</v>
      </c>
      <c r="P29" s="150">
        <v>1</v>
      </c>
      <c r="Q29" s="150">
        <f t="shared" si="0"/>
        <v>10</v>
      </c>
      <c r="R29" s="150">
        <f t="shared" si="1"/>
        <v>7</v>
      </c>
      <c r="T29" s="158">
        <f t="shared" si="2"/>
        <v>-30</v>
      </c>
      <c r="U29" s="159">
        <f t="shared" si="3"/>
        <v>2</v>
      </c>
      <c r="V29" s="160">
        <f t="shared" si="3"/>
        <v>1.4</v>
      </c>
    </row>
    <row r="30" spans="1:22">
      <c r="A30" s="154"/>
      <c r="B30" s="173" t="s">
        <v>56</v>
      </c>
      <c r="C30" s="173">
        <v>2</v>
      </c>
      <c r="D30" s="173">
        <v>2</v>
      </c>
      <c r="E30" s="173">
        <v>5</v>
      </c>
      <c r="F30" s="173">
        <v>5</v>
      </c>
      <c r="G30" s="173">
        <v>2</v>
      </c>
      <c r="H30" s="173">
        <v>6</v>
      </c>
      <c r="I30" s="173">
        <v>1</v>
      </c>
      <c r="J30" s="174">
        <v>2</v>
      </c>
      <c r="K30" s="174">
        <v>1</v>
      </c>
      <c r="L30" s="174"/>
      <c r="M30" s="174">
        <v>1</v>
      </c>
      <c r="N30" s="174">
        <v>3</v>
      </c>
      <c r="O30" s="157"/>
      <c r="P30" s="150">
        <v>1</v>
      </c>
      <c r="Q30" s="150">
        <f t="shared" si="0"/>
        <v>12</v>
      </c>
      <c r="R30" s="150">
        <f t="shared" si="1"/>
        <v>5</v>
      </c>
      <c r="T30" s="158">
        <f t="shared" si="2"/>
        <v>-58.333333333333336</v>
      </c>
      <c r="U30" s="159">
        <f>Q30/5</f>
        <v>2.4</v>
      </c>
      <c r="V30" s="160">
        <f>R30/5</f>
        <v>1</v>
      </c>
    </row>
    <row r="31" spans="1:22">
      <c r="A31" s="154"/>
      <c r="B31" s="173" t="s">
        <v>61</v>
      </c>
      <c r="C31" s="173"/>
      <c r="D31" s="173">
        <v>2</v>
      </c>
      <c r="E31" s="173"/>
      <c r="F31" s="173">
        <v>1</v>
      </c>
      <c r="G31" s="173">
        <v>1</v>
      </c>
      <c r="H31" s="173">
        <v>1</v>
      </c>
      <c r="I31" s="173">
        <v>2</v>
      </c>
      <c r="J31" s="174"/>
      <c r="K31" s="174"/>
      <c r="L31" s="174"/>
      <c r="M31" s="174"/>
      <c r="N31" s="174"/>
      <c r="O31" s="157"/>
      <c r="P31" s="150">
        <v>0</v>
      </c>
      <c r="Q31" s="150">
        <f t="shared" si="0"/>
        <v>4</v>
      </c>
      <c r="R31" s="150">
        <f t="shared" si="1"/>
        <v>0</v>
      </c>
      <c r="T31" s="158">
        <f t="shared" si="2"/>
        <v>-100</v>
      </c>
      <c r="U31" s="159">
        <f t="shared" si="3"/>
        <v>0.8</v>
      </c>
      <c r="V31" s="160">
        <f>R31/5</f>
        <v>0</v>
      </c>
    </row>
    <row r="32" spans="1:22">
      <c r="A32" s="154"/>
      <c r="B32" s="189" t="s">
        <v>64</v>
      </c>
      <c r="C32" s="173">
        <v>2</v>
      </c>
      <c r="D32" s="173"/>
      <c r="E32" s="173">
        <v>5</v>
      </c>
      <c r="F32" s="173">
        <v>1</v>
      </c>
      <c r="G32" s="173">
        <v>1</v>
      </c>
      <c r="H32" s="173">
        <v>1</v>
      </c>
      <c r="I32" s="173">
        <v>3</v>
      </c>
      <c r="J32" s="174">
        <v>3</v>
      </c>
      <c r="K32" s="174">
        <v>2</v>
      </c>
      <c r="L32" s="174">
        <v>2</v>
      </c>
      <c r="M32" s="174"/>
      <c r="N32" s="174"/>
      <c r="O32" s="157"/>
      <c r="P32" s="150">
        <v>0</v>
      </c>
      <c r="Q32" s="150">
        <f t="shared" si="0"/>
        <v>10</v>
      </c>
      <c r="R32" s="150">
        <f t="shared" si="1"/>
        <v>2</v>
      </c>
      <c r="T32" s="170">
        <f t="shared" si="2"/>
        <v>-80</v>
      </c>
      <c r="U32" s="171">
        <f t="shared" si="3"/>
        <v>2</v>
      </c>
      <c r="V32" s="172">
        <f t="shared" si="3"/>
        <v>0.4</v>
      </c>
    </row>
    <row r="33" spans="1:22">
      <c r="A33" s="154"/>
      <c r="B33" s="173" t="s">
        <v>62</v>
      </c>
      <c r="C33" s="173">
        <v>9</v>
      </c>
      <c r="D33" s="173">
        <v>12</v>
      </c>
      <c r="E33" s="173">
        <v>13</v>
      </c>
      <c r="F33" s="173">
        <v>3</v>
      </c>
      <c r="G33" s="173">
        <v>10</v>
      </c>
      <c r="H33" s="173">
        <v>11</v>
      </c>
      <c r="I33" s="173">
        <v>3</v>
      </c>
      <c r="J33" s="174">
        <v>7</v>
      </c>
      <c r="K33" s="174">
        <v>5</v>
      </c>
      <c r="L33" s="174">
        <v>6</v>
      </c>
      <c r="M33" s="174">
        <v>6</v>
      </c>
      <c r="N33" s="174">
        <v>7</v>
      </c>
      <c r="O33" s="157">
        <v>5</v>
      </c>
      <c r="P33" s="150">
        <v>5</v>
      </c>
      <c r="Q33" s="150">
        <f t="shared" si="0"/>
        <v>36</v>
      </c>
      <c r="R33" s="150">
        <f t="shared" si="1"/>
        <v>29</v>
      </c>
      <c r="T33" s="158">
        <f t="shared" si="2"/>
        <v>-19.444444444444443</v>
      </c>
      <c r="U33" s="159">
        <f t="shared" ref="U33:V50" si="9">Q33/5</f>
        <v>7.2</v>
      </c>
      <c r="V33" s="160">
        <f t="shared" si="9"/>
        <v>5.8</v>
      </c>
    </row>
    <row r="34" spans="1:22">
      <c r="A34" s="154"/>
      <c r="B34" s="175" t="s">
        <v>57</v>
      </c>
      <c r="C34" s="175">
        <v>9</v>
      </c>
      <c r="D34" s="175">
        <v>13</v>
      </c>
      <c r="E34" s="175">
        <v>14</v>
      </c>
      <c r="F34" s="175">
        <v>12</v>
      </c>
      <c r="G34" s="175">
        <v>10</v>
      </c>
      <c r="H34" s="175">
        <v>12</v>
      </c>
      <c r="I34" s="175">
        <v>7</v>
      </c>
      <c r="J34" s="176">
        <v>6</v>
      </c>
      <c r="K34" s="176">
        <v>3</v>
      </c>
      <c r="L34" s="176">
        <v>5</v>
      </c>
      <c r="M34" s="176">
        <v>4</v>
      </c>
      <c r="N34" s="176">
        <v>5</v>
      </c>
      <c r="O34" s="157">
        <v>4</v>
      </c>
      <c r="P34" s="150">
        <v>7</v>
      </c>
      <c r="Q34" s="150">
        <f t="shared" si="0"/>
        <v>38</v>
      </c>
      <c r="R34" s="150">
        <f t="shared" si="1"/>
        <v>25</v>
      </c>
      <c r="T34" s="186">
        <f t="shared" si="2"/>
        <v>-34.210526315789473</v>
      </c>
      <c r="U34" s="187">
        <f t="shared" si="9"/>
        <v>7.6</v>
      </c>
      <c r="V34" s="188">
        <f t="shared" si="9"/>
        <v>5</v>
      </c>
    </row>
    <row r="35" spans="1:22">
      <c r="A35" s="154"/>
      <c r="B35" s="180" t="s">
        <v>73</v>
      </c>
      <c r="C35" s="180"/>
      <c r="D35" s="180"/>
      <c r="E35" s="180"/>
      <c r="F35" s="180"/>
      <c r="G35" s="180"/>
      <c r="H35" s="180"/>
      <c r="I35" s="180"/>
      <c r="J35" s="181"/>
      <c r="K35" s="181"/>
      <c r="L35" s="181"/>
      <c r="M35" s="181"/>
      <c r="N35" s="181"/>
      <c r="O35" s="157">
        <v>1</v>
      </c>
      <c r="P35" s="150">
        <v>1</v>
      </c>
      <c r="Q35" s="150">
        <f t="shared" si="0"/>
        <v>0</v>
      </c>
      <c r="R35" s="150">
        <f t="shared" si="1"/>
        <v>2</v>
      </c>
      <c r="T35" s="186"/>
      <c r="U35" s="187"/>
      <c r="V35" s="188"/>
    </row>
    <row r="36" spans="1:22">
      <c r="A36" s="163"/>
      <c r="B36" s="164" t="s">
        <v>58</v>
      </c>
      <c r="C36" s="164">
        <f>SUM(C29:C35)</f>
        <v>26</v>
      </c>
      <c r="D36" s="164">
        <f t="shared" ref="D36:P36" si="10">SUM(D29:D35)</f>
        <v>33</v>
      </c>
      <c r="E36" s="164">
        <f t="shared" si="10"/>
        <v>40</v>
      </c>
      <c r="F36" s="164">
        <f t="shared" si="10"/>
        <v>35</v>
      </c>
      <c r="G36" s="164">
        <f t="shared" si="10"/>
        <v>25</v>
      </c>
      <c r="H36" s="164">
        <f t="shared" si="10"/>
        <v>33</v>
      </c>
      <c r="I36" s="164">
        <f t="shared" si="10"/>
        <v>18</v>
      </c>
      <c r="J36" s="164">
        <f t="shared" si="10"/>
        <v>20</v>
      </c>
      <c r="K36" s="164">
        <f t="shared" si="10"/>
        <v>14</v>
      </c>
      <c r="L36" s="164">
        <f t="shared" si="10"/>
        <v>14</v>
      </c>
      <c r="M36" s="164">
        <f t="shared" si="10"/>
        <v>13</v>
      </c>
      <c r="N36" s="164">
        <f t="shared" si="10"/>
        <v>15</v>
      </c>
      <c r="O36" s="165">
        <f t="shared" si="10"/>
        <v>13</v>
      </c>
      <c r="P36" s="166">
        <f t="shared" si="10"/>
        <v>15</v>
      </c>
      <c r="Q36" s="166">
        <f t="shared" si="0"/>
        <v>110</v>
      </c>
      <c r="R36" s="166">
        <f t="shared" si="1"/>
        <v>70</v>
      </c>
      <c r="T36" s="244">
        <f t="shared" si="2"/>
        <v>-36.363636363636367</v>
      </c>
      <c r="U36" s="245">
        <f t="shared" si="9"/>
        <v>22</v>
      </c>
      <c r="V36" s="246">
        <f t="shared" si="9"/>
        <v>14</v>
      </c>
    </row>
    <row r="37" spans="1:22">
      <c r="A37" s="167" t="s">
        <v>66</v>
      </c>
      <c r="B37" s="168" t="s">
        <v>55</v>
      </c>
      <c r="C37" s="168">
        <v>8</v>
      </c>
      <c r="D37" s="168">
        <v>10</v>
      </c>
      <c r="E37" s="168">
        <v>13</v>
      </c>
      <c r="F37" s="168">
        <v>6</v>
      </c>
      <c r="G37" s="168">
        <v>7</v>
      </c>
      <c r="H37" s="168">
        <v>2</v>
      </c>
      <c r="I37" s="168">
        <v>8</v>
      </c>
      <c r="J37" s="169">
        <v>6</v>
      </c>
      <c r="K37" s="169">
        <v>7</v>
      </c>
      <c r="L37" s="169">
        <v>8</v>
      </c>
      <c r="M37" s="169">
        <v>6</v>
      </c>
      <c r="N37" s="169">
        <v>6</v>
      </c>
      <c r="O37" s="157">
        <v>3</v>
      </c>
      <c r="P37" s="150">
        <v>6</v>
      </c>
      <c r="Q37" s="150">
        <f t="shared" si="0"/>
        <v>30</v>
      </c>
      <c r="R37" s="150">
        <f t="shared" si="1"/>
        <v>29</v>
      </c>
      <c r="T37" s="151">
        <f t="shared" si="2"/>
        <v>-3.3333333333333335</v>
      </c>
      <c r="U37" s="152">
        <f t="shared" si="9"/>
        <v>6</v>
      </c>
      <c r="V37" s="153">
        <f t="shared" si="9"/>
        <v>5.8</v>
      </c>
    </row>
    <row r="38" spans="1:22">
      <c r="A38" s="154"/>
      <c r="B38" s="173" t="s">
        <v>56</v>
      </c>
      <c r="C38" s="173">
        <v>10</v>
      </c>
      <c r="D38" s="173">
        <v>7</v>
      </c>
      <c r="E38" s="173">
        <v>9</v>
      </c>
      <c r="F38" s="173">
        <v>13</v>
      </c>
      <c r="G38" s="173">
        <v>13</v>
      </c>
      <c r="H38" s="173">
        <v>10</v>
      </c>
      <c r="I38" s="173">
        <v>10</v>
      </c>
      <c r="J38" s="174">
        <v>7</v>
      </c>
      <c r="K38" s="174">
        <v>8</v>
      </c>
      <c r="L38" s="174">
        <v>5</v>
      </c>
      <c r="M38" s="174">
        <v>4</v>
      </c>
      <c r="N38" s="174">
        <v>6</v>
      </c>
      <c r="O38" s="157">
        <v>3</v>
      </c>
      <c r="P38" s="150">
        <v>6</v>
      </c>
      <c r="Q38" s="150">
        <f t="shared" si="0"/>
        <v>48</v>
      </c>
      <c r="R38" s="150">
        <f t="shared" si="1"/>
        <v>24</v>
      </c>
      <c r="T38" s="158">
        <f t="shared" si="2"/>
        <v>-50</v>
      </c>
      <c r="U38" s="159">
        <f t="shared" si="9"/>
        <v>9.6</v>
      </c>
      <c r="V38" s="160">
        <f t="shared" si="9"/>
        <v>4.8</v>
      </c>
    </row>
    <row r="39" spans="1:22">
      <c r="A39" s="154"/>
      <c r="B39" s="173" t="s">
        <v>61</v>
      </c>
      <c r="C39" s="173"/>
      <c r="D39" s="173">
        <v>3</v>
      </c>
      <c r="E39" s="173"/>
      <c r="F39" s="173">
        <v>2</v>
      </c>
      <c r="G39" s="173"/>
      <c r="H39" s="173">
        <v>1</v>
      </c>
      <c r="I39" s="173"/>
      <c r="J39" s="174">
        <v>1</v>
      </c>
      <c r="K39" s="174"/>
      <c r="L39" s="174"/>
      <c r="M39" s="174"/>
      <c r="N39" s="174">
        <v>2</v>
      </c>
      <c r="O39" s="157">
        <v>1</v>
      </c>
      <c r="P39" s="150">
        <v>0</v>
      </c>
      <c r="Q39" s="150">
        <f t="shared" si="0"/>
        <v>2</v>
      </c>
      <c r="R39" s="150">
        <f t="shared" si="1"/>
        <v>3</v>
      </c>
      <c r="T39" s="158">
        <f t="shared" si="2"/>
        <v>50</v>
      </c>
      <c r="U39" s="159">
        <f t="shared" si="9"/>
        <v>0.4</v>
      </c>
      <c r="V39" s="160">
        <f t="shared" si="9"/>
        <v>0.6</v>
      </c>
    </row>
    <row r="40" spans="1:22">
      <c r="A40" s="154"/>
      <c r="B40" s="189" t="s">
        <v>64</v>
      </c>
      <c r="C40" s="173">
        <v>5</v>
      </c>
      <c r="D40" s="173">
        <v>2</v>
      </c>
      <c r="E40" s="173">
        <v>5</v>
      </c>
      <c r="F40" s="173">
        <v>1</v>
      </c>
      <c r="G40" s="173">
        <v>5</v>
      </c>
      <c r="H40" s="173">
        <v>6</v>
      </c>
      <c r="I40" s="173">
        <v>4</v>
      </c>
      <c r="J40" s="174">
        <v>5</v>
      </c>
      <c r="K40" s="174">
        <v>3</v>
      </c>
      <c r="L40" s="174">
        <v>5</v>
      </c>
      <c r="M40" s="174">
        <v>4</v>
      </c>
      <c r="N40" s="174"/>
      <c r="O40" s="157"/>
      <c r="P40" s="150">
        <v>0</v>
      </c>
      <c r="Q40" s="150">
        <f t="shared" si="0"/>
        <v>23</v>
      </c>
      <c r="R40" s="150">
        <f t="shared" si="1"/>
        <v>9</v>
      </c>
      <c r="T40" s="158">
        <f t="shared" si="2"/>
        <v>-60.869565217391305</v>
      </c>
      <c r="U40" s="159">
        <f t="shared" si="9"/>
        <v>4.5999999999999996</v>
      </c>
      <c r="V40" s="160">
        <f t="shared" si="9"/>
        <v>1.8</v>
      </c>
    </row>
    <row r="41" spans="1:22">
      <c r="A41" s="154"/>
      <c r="B41" s="173" t="s">
        <v>62</v>
      </c>
      <c r="C41" s="173">
        <v>26</v>
      </c>
      <c r="D41" s="173">
        <v>33</v>
      </c>
      <c r="E41" s="173">
        <v>31</v>
      </c>
      <c r="F41" s="173">
        <v>31</v>
      </c>
      <c r="G41" s="173">
        <v>21</v>
      </c>
      <c r="H41" s="173">
        <v>13</v>
      </c>
      <c r="I41" s="173">
        <v>13</v>
      </c>
      <c r="J41" s="174">
        <v>17</v>
      </c>
      <c r="K41" s="174">
        <v>19</v>
      </c>
      <c r="L41" s="174">
        <v>16</v>
      </c>
      <c r="M41" s="174">
        <v>16</v>
      </c>
      <c r="N41" s="174">
        <v>11</v>
      </c>
      <c r="O41" s="157">
        <v>14</v>
      </c>
      <c r="P41" s="150">
        <v>12</v>
      </c>
      <c r="Q41" s="150">
        <f t="shared" si="0"/>
        <v>83</v>
      </c>
      <c r="R41" s="150">
        <f t="shared" si="1"/>
        <v>69</v>
      </c>
      <c r="T41" s="158">
        <f t="shared" si="2"/>
        <v>-16.867469879518072</v>
      </c>
      <c r="U41" s="159">
        <f t="shared" si="9"/>
        <v>16.600000000000001</v>
      </c>
      <c r="V41" s="160">
        <f t="shared" si="9"/>
        <v>13.8</v>
      </c>
    </row>
    <row r="42" spans="1:22">
      <c r="A42" s="154"/>
      <c r="B42" s="173" t="s">
        <v>57</v>
      </c>
      <c r="C42" s="173">
        <v>18</v>
      </c>
      <c r="D42" s="173">
        <v>29</v>
      </c>
      <c r="E42" s="173">
        <v>20</v>
      </c>
      <c r="F42" s="173">
        <v>7</v>
      </c>
      <c r="G42" s="173">
        <v>18</v>
      </c>
      <c r="H42" s="173">
        <v>13</v>
      </c>
      <c r="I42" s="173">
        <v>13</v>
      </c>
      <c r="J42" s="174">
        <v>9</v>
      </c>
      <c r="K42" s="174">
        <v>15</v>
      </c>
      <c r="L42" s="174">
        <v>15</v>
      </c>
      <c r="M42" s="174">
        <v>8</v>
      </c>
      <c r="N42" s="174">
        <v>16</v>
      </c>
      <c r="O42" s="157">
        <v>12</v>
      </c>
      <c r="P42" s="150">
        <v>6</v>
      </c>
      <c r="Q42" s="150">
        <f t="shared" si="0"/>
        <v>68</v>
      </c>
      <c r="R42" s="150">
        <f t="shared" si="1"/>
        <v>57</v>
      </c>
      <c r="T42" s="186">
        <f t="shared" si="2"/>
        <v>-16.176470588235293</v>
      </c>
      <c r="U42" s="187">
        <f t="shared" si="9"/>
        <v>13.6</v>
      </c>
      <c r="V42" s="188">
        <f t="shared" si="9"/>
        <v>11.4</v>
      </c>
    </row>
    <row r="43" spans="1:22">
      <c r="A43" s="154"/>
      <c r="B43" s="189" t="s">
        <v>73</v>
      </c>
      <c r="C43" s="173"/>
      <c r="D43" s="173"/>
      <c r="E43" s="173"/>
      <c r="F43" s="173"/>
      <c r="G43" s="173"/>
      <c r="H43" s="173"/>
      <c r="I43" s="173"/>
      <c r="J43" s="174"/>
      <c r="K43" s="174"/>
      <c r="L43" s="174"/>
      <c r="M43" s="174"/>
      <c r="N43" s="174">
        <v>1</v>
      </c>
      <c r="O43" s="157">
        <v>2</v>
      </c>
      <c r="P43" s="150">
        <v>5</v>
      </c>
      <c r="Q43" s="150">
        <f t="shared" si="0"/>
        <v>0</v>
      </c>
      <c r="R43" s="150">
        <f t="shared" si="1"/>
        <v>8</v>
      </c>
      <c r="T43" s="186"/>
      <c r="U43" s="187"/>
      <c r="V43" s="188"/>
    </row>
    <row r="44" spans="1:22">
      <c r="A44" s="163"/>
      <c r="B44" s="164" t="s">
        <v>58</v>
      </c>
      <c r="C44" s="164">
        <f>SUM(C37:C43)</f>
        <v>67</v>
      </c>
      <c r="D44" s="164">
        <f t="shared" ref="D44:P44" si="11">SUM(D37:D43)</f>
        <v>84</v>
      </c>
      <c r="E44" s="164">
        <f t="shared" si="11"/>
        <v>78</v>
      </c>
      <c r="F44" s="164">
        <f t="shared" si="11"/>
        <v>60</v>
      </c>
      <c r="G44" s="164">
        <f t="shared" si="11"/>
        <v>64</v>
      </c>
      <c r="H44" s="164">
        <f t="shared" si="11"/>
        <v>45</v>
      </c>
      <c r="I44" s="164">
        <f t="shared" si="11"/>
        <v>48</v>
      </c>
      <c r="J44" s="164">
        <f t="shared" si="11"/>
        <v>45</v>
      </c>
      <c r="K44" s="164">
        <f t="shared" si="11"/>
        <v>52</v>
      </c>
      <c r="L44" s="165">
        <f t="shared" si="11"/>
        <v>49</v>
      </c>
      <c r="M44" s="165">
        <f t="shared" si="11"/>
        <v>38</v>
      </c>
      <c r="N44" s="165">
        <f t="shared" si="11"/>
        <v>42</v>
      </c>
      <c r="O44" s="165">
        <f t="shared" si="11"/>
        <v>35</v>
      </c>
      <c r="P44" s="166">
        <f t="shared" si="11"/>
        <v>35</v>
      </c>
      <c r="Q44" s="166">
        <f t="shared" si="0"/>
        <v>254</v>
      </c>
      <c r="R44" s="166">
        <f t="shared" si="1"/>
        <v>199</v>
      </c>
      <c r="T44" s="244">
        <f t="shared" si="2"/>
        <v>-21.653543307086615</v>
      </c>
      <c r="U44" s="245">
        <f t="shared" si="9"/>
        <v>50.8</v>
      </c>
      <c r="V44" s="246">
        <f t="shared" si="9"/>
        <v>39.799999999999997</v>
      </c>
    </row>
    <row r="45" spans="1:22">
      <c r="A45" s="167" t="s">
        <v>67</v>
      </c>
      <c r="B45" s="168" t="s">
        <v>55</v>
      </c>
      <c r="C45" s="168">
        <v>20</v>
      </c>
      <c r="D45" s="168">
        <v>19</v>
      </c>
      <c r="E45" s="168">
        <v>19</v>
      </c>
      <c r="F45" s="168">
        <v>22</v>
      </c>
      <c r="G45" s="168">
        <v>20</v>
      </c>
      <c r="H45" s="168">
        <v>11</v>
      </c>
      <c r="I45" s="168">
        <v>11</v>
      </c>
      <c r="J45" s="169">
        <v>14</v>
      </c>
      <c r="K45" s="169">
        <v>21</v>
      </c>
      <c r="L45" s="169">
        <v>13</v>
      </c>
      <c r="M45" s="169">
        <v>14</v>
      </c>
      <c r="N45" s="169">
        <v>14</v>
      </c>
      <c r="O45" s="157">
        <v>9</v>
      </c>
      <c r="P45" s="150">
        <v>9</v>
      </c>
      <c r="Q45" s="150">
        <f t="shared" si="0"/>
        <v>77</v>
      </c>
      <c r="R45" s="150">
        <f t="shared" si="1"/>
        <v>59</v>
      </c>
      <c r="T45" s="151">
        <f t="shared" si="2"/>
        <v>-23.376623376623378</v>
      </c>
      <c r="U45" s="152">
        <f t="shared" si="9"/>
        <v>15.4</v>
      </c>
      <c r="V45" s="153">
        <f t="shared" si="9"/>
        <v>11.8</v>
      </c>
    </row>
    <row r="46" spans="1:22">
      <c r="A46" s="154"/>
      <c r="B46" s="173" t="s">
        <v>56</v>
      </c>
      <c r="C46" s="173">
        <v>32</v>
      </c>
      <c r="D46" s="173">
        <v>38</v>
      </c>
      <c r="E46" s="173">
        <v>31</v>
      </c>
      <c r="F46" s="173">
        <v>33</v>
      </c>
      <c r="G46" s="173">
        <v>24</v>
      </c>
      <c r="H46" s="173">
        <v>26</v>
      </c>
      <c r="I46" s="173">
        <v>30</v>
      </c>
      <c r="J46" s="174">
        <v>23</v>
      </c>
      <c r="K46" s="174">
        <v>22</v>
      </c>
      <c r="L46" s="174">
        <v>26</v>
      </c>
      <c r="M46" s="174">
        <v>18</v>
      </c>
      <c r="N46" s="174">
        <v>14</v>
      </c>
      <c r="O46" s="157">
        <v>24</v>
      </c>
      <c r="P46" s="150">
        <v>19</v>
      </c>
      <c r="Q46" s="150">
        <f t="shared" si="0"/>
        <v>125</v>
      </c>
      <c r="R46" s="150">
        <f t="shared" si="1"/>
        <v>101</v>
      </c>
      <c r="T46" s="158">
        <f t="shared" si="2"/>
        <v>-19.2</v>
      </c>
      <c r="U46" s="159">
        <f t="shared" si="9"/>
        <v>25</v>
      </c>
      <c r="V46" s="160">
        <f t="shared" si="9"/>
        <v>20.2</v>
      </c>
    </row>
    <row r="47" spans="1:22">
      <c r="A47" s="154"/>
      <c r="B47" s="173" t="s">
        <v>61</v>
      </c>
      <c r="C47" s="173">
        <v>3</v>
      </c>
      <c r="D47" s="173">
        <v>2</v>
      </c>
      <c r="E47" s="173">
        <v>3</v>
      </c>
      <c r="F47" s="173">
        <v>1</v>
      </c>
      <c r="G47" s="173"/>
      <c r="H47" s="173"/>
      <c r="I47" s="173">
        <v>3</v>
      </c>
      <c r="J47" s="174">
        <v>1</v>
      </c>
      <c r="K47" s="174">
        <v>1</v>
      </c>
      <c r="L47" s="174"/>
      <c r="M47" s="174"/>
      <c r="N47" s="174">
        <v>1</v>
      </c>
      <c r="O47" s="157"/>
      <c r="P47" s="150">
        <v>0</v>
      </c>
      <c r="Q47" s="150">
        <f t="shared" si="0"/>
        <v>5</v>
      </c>
      <c r="R47" s="150">
        <f t="shared" si="1"/>
        <v>1</v>
      </c>
      <c r="T47" s="158">
        <f t="shared" si="2"/>
        <v>-80</v>
      </c>
      <c r="U47" s="159">
        <f t="shared" si="9"/>
        <v>1</v>
      </c>
      <c r="V47" s="160">
        <f t="shared" si="9"/>
        <v>0.2</v>
      </c>
    </row>
    <row r="48" spans="1:22">
      <c r="A48" s="154"/>
      <c r="B48" s="189" t="s">
        <v>64</v>
      </c>
      <c r="C48" s="173">
        <v>12</v>
      </c>
      <c r="D48" s="173">
        <v>11</v>
      </c>
      <c r="E48" s="173">
        <v>6</v>
      </c>
      <c r="F48" s="173">
        <v>8</v>
      </c>
      <c r="G48" s="173">
        <v>7</v>
      </c>
      <c r="H48" s="173">
        <v>13</v>
      </c>
      <c r="I48" s="173">
        <v>6</v>
      </c>
      <c r="J48" s="174">
        <v>9</v>
      </c>
      <c r="K48" s="174">
        <v>7</v>
      </c>
      <c r="L48" s="174">
        <v>8</v>
      </c>
      <c r="M48" s="174">
        <v>5</v>
      </c>
      <c r="N48" s="174">
        <v>5</v>
      </c>
      <c r="O48" s="157">
        <v>9</v>
      </c>
      <c r="P48" s="150">
        <v>8</v>
      </c>
      <c r="Q48" s="150">
        <f t="shared" si="0"/>
        <v>42</v>
      </c>
      <c r="R48" s="150">
        <f t="shared" si="1"/>
        <v>35</v>
      </c>
      <c r="T48" s="158">
        <f t="shared" si="2"/>
        <v>-16.666666666666668</v>
      </c>
      <c r="U48" s="159">
        <f t="shared" si="9"/>
        <v>8.4</v>
      </c>
      <c r="V48" s="160">
        <f t="shared" si="9"/>
        <v>7</v>
      </c>
    </row>
    <row r="49" spans="1:22">
      <c r="A49" s="154"/>
      <c r="B49" s="173" t="s">
        <v>62</v>
      </c>
      <c r="C49" s="173">
        <v>59</v>
      </c>
      <c r="D49" s="173">
        <v>42</v>
      </c>
      <c r="E49" s="173">
        <v>45</v>
      </c>
      <c r="F49" s="173">
        <v>44</v>
      </c>
      <c r="G49" s="173">
        <v>53</v>
      </c>
      <c r="H49" s="173">
        <v>35</v>
      </c>
      <c r="I49" s="173">
        <v>38</v>
      </c>
      <c r="J49" s="174">
        <v>37</v>
      </c>
      <c r="K49" s="174">
        <v>24</v>
      </c>
      <c r="L49" s="174">
        <v>38</v>
      </c>
      <c r="M49" s="174">
        <v>38</v>
      </c>
      <c r="N49" s="174">
        <v>36</v>
      </c>
      <c r="O49" s="157">
        <v>25</v>
      </c>
      <c r="P49" s="150">
        <v>30</v>
      </c>
      <c r="Q49" s="150">
        <f t="shared" si="0"/>
        <v>187</v>
      </c>
      <c r="R49" s="150">
        <f t="shared" si="1"/>
        <v>167</v>
      </c>
      <c r="T49" s="158">
        <f t="shared" si="2"/>
        <v>-10.695187165775401</v>
      </c>
      <c r="U49" s="159">
        <f t="shared" si="9"/>
        <v>37.4</v>
      </c>
      <c r="V49" s="160">
        <f t="shared" si="9"/>
        <v>33.4</v>
      </c>
    </row>
    <row r="50" spans="1:22">
      <c r="A50" s="154"/>
      <c r="B50" s="189" t="s">
        <v>57</v>
      </c>
      <c r="C50" s="173">
        <v>32</v>
      </c>
      <c r="D50" s="173">
        <v>20</v>
      </c>
      <c r="E50" s="173">
        <v>25</v>
      </c>
      <c r="F50" s="173">
        <v>26</v>
      </c>
      <c r="G50" s="173">
        <v>28</v>
      </c>
      <c r="H50" s="173">
        <v>14</v>
      </c>
      <c r="I50" s="173">
        <v>19</v>
      </c>
      <c r="J50" s="174">
        <v>17</v>
      </c>
      <c r="K50" s="174">
        <v>18</v>
      </c>
      <c r="L50" s="174">
        <v>21</v>
      </c>
      <c r="M50" s="174">
        <v>12</v>
      </c>
      <c r="N50" s="174">
        <v>27</v>
      </c>
      <c r="O50" s="157">
        <v>15</v>
      </c>
      <c r="P50" s="150">
        <v>8</v>
      </c>
      <c r="Q50" s="150">
        <f t="shared" si="0"/>
        <v>96</v>
      </c>
      <c r="R50" s="150">
        <f t="shared" si="1"/>
        <v>83</v>
      </c>
      <c r="T50" s="186">
        <f t="shared" si="2"/>
        <v>-13.541666666666666</v>
      </c>
      <c r="U50" s="187">
        <f t="shared" si="9"/>
        <v>19.2</v>
      </c>
      <c r="V50" s="188">
        <f t="shared" si="9"/>
        <v>16.600000000000001</v>
      </c>
    </row>
    <row r="51" spans="1:22">
      <c r="A51" s="154"/>
      <c r="B51" s="173" t="s">
        <v>73</v>
      </c>
      <c r="C51" s="173"/>
      <c r="D51" s="173"/>
      <c r="E51" s="173"/>
      <c r="F51" s="173"/>
      <c r="G51" s="173"/>
      <c r="H51" s="173"/>
      <c r="I51" s="173"/>
      <c r="J51" s="174"/>
      <c r="K51" s="174"/>
      <c r="L51" s="174"/>
      <c r="M51" s="174"/>
      <c r="N51" s="174">
        <v>4</v>
      </c>
      <c r="O51" s="157">
        <v>4</v>
      </c>
      <c r="P51" s="150">
        <v>3</v>
      </c>
      <c r="Q51" s="150">
        <f t="shared" si="0"/>
        <v>0</v>
      </c>
      <c r="R51" s="150">
        <f t="shared" si="1"/>
        <v>11</v>
      </c>
      <c r="T51" s="186"/>
      <c r="U51" s="187"/>
      <c r="V51" s="188"/>
    </row>
    <row r="52" spans="1:22">
      <c r="A52" s="163"/>
      <c r="B52" s="164" t="s">
        <v>58</v>
      </c>
      <c r="C52" s="165">
        <f t="shared" ref="C52:P52" si="12">SUM(C45:C51)</f>
        <v>158</v>
      </c>
      <c r="D52" s="165">
        <f t="shared" si="12"/>
        <v>132</v>
      </c>
      <c r="E52" s="165">
        <f t="shared" si="12"/>
        <v>129</v>
      </c>
      <c r="F52" s="165">
        <f t="shared" si="12"/>
        <v>134</v>
      </c>
      <c r="G52" s="165">
        <f t="shared" si="12"/>
        <v>132</v>
      </c>
      <c r="H52" s="165">
        <f t="shared" si="12"/>
        <v>99</v>
      </c>
      <c r="I52" s="165">
        <f t="shared" si="12"/>
        <v>107</v>
      </c>
      <c r="J52" s="165">
        <f t="shared" si="12"/>
        <v>101</v>
      </c>
      <c r="K52" s="165">
        <f t="shared" si="12"/>
        <v>93</v>
      </c>
      <c r="L52" s="165">
        <f t="shared" si="12"/>
        <v>106</v>
      </c>
      <c r="M52" s="165">
        <f t="shared" si="12"/>
        <v>87</v>
      </c>
      <c r="N52" s="165">
        <f t="shared" si="12"/>
        <v>101</v>
      </c>
      <c r="O52" s="165">
        <f t="shared" si="12"/>
        <v>86</v>
      </c>
      <c r="P52" s="166">
        <f t="shared" si="12"/>
        <v>77</v>
      </c>
      <c r="Q52" s="166">
        <f t="shared" si="0"/>
        <v>532</v>
      </c>
      <c r="R52" s="166">
        <f t="shared" si="1"/>
        <v>457</v>
      </c>
      <c r="T52" s="244">
        <f t="shared" ref="T52:T90" si="13">100*(R52-Q52)/Q52</f>
        <v>-14.097744360902256</v>
      </c>
      <c r="U52" s="245">
        <f t="shared" ref="U52:V73" si="14">Q52/5</f>
        <v>106.4</v>
      </c>
      <c r="V52" s="246">
        <f t="shared" si="14"/>
        <v>91.4</v>
      </c>
    </row>
    <row r="53" spans="1:22">
      <c r="A53" s="167" t="s">
        <v>68</v>
      </c>
      <c r="B53" s="168" t="s">
        <v>55</v>
      </c>
      <c r="C53" s="168">
        <v>19</v>
      </c>
      <c r="D53" s="168">
        <v>13</v>
      </c>
      <c r="E53" s="168">
        <v>7</v>
      </c>
      <c r="F53" s="168">
        <v>13</v>
      </c>
      <c r="G53" s="168">
        <v>12</v>
      </c>
      <c r="H53" s="168">
        <v>13</v>
      </c>
      <c r="I53" s="168">
        <v>2</v>
      </c>
      <c r="J53" s="169">
        <v>5</v>
      </c>
      <c r="K53" s="169">
        <v>13</v>
      </c>
      <c r="L53" s="169">
        <v>13</v>
      </c>
      <c r="M53" s="169">
        <v>12</v>
      </c>
      <c r="N53" s="169">
        <v>13</v>
      </c>
      <c r="O53" s="157">
        <v>7</v>
      </c>
      <c r="P53" s="150">
        <v>1</v>
      </c>
      <c r="Q53" s="150">
        <f t="shared" si="0"/>
        <v>45</v>
      </c>
      <c r="R53" s="150">
        <f t="shared" si="1"/>
        <v>46</v>
      </c>
      <c r="T53" s="151">
        <f t="shared" si="13"/>
        <v>2.2222222222222223</v>
      </c>
      <c r="U53" s="152">
        <f t="shared" si="14"/>
        <v>9</v>
      </c>
      <c r="V53" s="153">
        <f t="shared" si="14"/>
        <v>9.1999999999999993</v>
      </c>
    </row>
    <row r="54" spans="1:22">
      <c r="A54" s="154"/>
      <c r="B54" s="173" t="s">
        <v>56</v>
      </c>
      <c r="C54" s="173">
        <v>15</v>
      </c>
      <c r="D54" s="173">
        <v>24</v>
      </c>
      <c r="E54" s="173">
        <v>19</v>
      </c>
      <c r="F54" s="173">
        <v>10</v>
      </c>
      <c r="G54" s="173">
        <v>19</v>
      </c>
      <c r="H54" s="173">
        <v>18</v>
      </c>
      <c r="I54" s="173">
        <v>21</v>
      </c>
      <c r="J54" s="174">
        <v>9</v>
      </c>
      <c r="K54" s="174">
        <v>24</v>
      </c>
      <c r="L54" s="174">
        <v>30</v>
      </c>
      <c r="M54" s="174">
        <v>26</v>
      </c>
      <c r="N54" s="174">
        <v>17</v>
      </c>
      <c r="O54" s="157">
        <v>14</v>
      </c>
      <c r="P54" s="150">
        <v>11</v>
      </c>
      <c r="Q54" s="150">
        <f t="shared" si="0"/>
        <v>91</v>
      </c>
      <c r="R54" s="150">
        <f t="shared" si="1"/>
        <v>98</v>
      </c>
      <c r="T54" s="158">
        <f t="shared" si="13"/>
        <v>7.6923076923076925</v>
      </c>
      <c r="U54" s="159">
        <f t="shared" si="14"/>
        <v>18.2</v>
      </c>
      <c r="V54" s="160">
        <f t="shared" si="14"/>
        <v>19.600000000000001</v>
      </c>
    </row>
    <row r="55" spans="1:22">
      <c r="A55" s="154"/>
      <c r="B55" s="173" t="s">
        <v>61</v>
      </c>
      <c r="C55" s="173">
        <v>1</v>
      </c>
      <c r="D55" s="173">
        <v>3</v>
      </c>
      <c r="E55" s="173">
        <v>2</v>
      </c>
      <c r="F55" s="173">
        <v>3</v>
      </c>
      <c r="G55" s="173">
        <v>1</v>
      </c>
      <c r="H55" s="173">
        <v>2</v>
      </c>
      <c r="I55" s="173"/>
      <c r="J55" s="174">
        <v>1</v>
      </c>
      <c r="K55" s="174">
        <v>2</v>
      </c>
      <c r="L55" s="174">
        <v>3</v>
      </c>
      <c r="M55" s="174">
        <v>2</v>
      </c>
      <c r="N55" s="174"/>
      <c r="O55" s="157"/>
      <c r="P55" s="150">
        <v>0</v>
      </c>
      <c r="Q55" s="150">
        <f t="shared" si="0"/>
        <v>6</v>
      </c>
      <c r="R55" s="150">
        <f t="shared" si="1"/>
        <v>5</v>
      </c>
      <c r="T55" s="158">
        <f t="shared" si="13"/>
        <v>-16.666666666666668</v>
      </c>
      <c r="U55" s="159">
        <f t="shared" si="14"/>
        <v>1.2</v>
      </c>
      <c r="V55" s="160">
        <f t="shared" si="14"/>
        <v>1</v>
      </c>
    </row>
    <row r="56" spans="1:22">
      <c r="A56" s="154"/>
      <c r="B56" s="189" t="s">
        <v>64</v>
      </c>
      <c r="C56" s="173">
        <v>7</v>
      </c>
      <c r="D56" s="173">
        <v>8</v>
      </c>
      <c r="E56" s="173">
        <v>6</v>
      </c>
      <c r="F56" s="173">
        <v>4</v>
      </c>
      <c r="G56" s="173">
        <v>7</v>
      </c>
      <c r="H56" s="173">
        <v>3</v>
      </c>
      <c r="I56" s="173">
        <v>6</v>
      </c>
      <c r="J56" s="174">
        <v>5</v>
      </c>
      <c r="K56" s="174">
        <v>6</v>
      </c>
      <c r="L56" s="174">
        <v>4</v>
      </c>
      <c r="M56" s="174">
        <v>2</v>
      </c>
      <c r="N56" s="174">
        <v>7</v>
      </c>
      <c r="O56" s="157">
        <v>4</v>
      </c>
      <c r="P56" s="150">
        <v>3</v>
      </c>
      <c r="Q56" s="150">
        <f t="shared" si="0"/>
        <v>27</v>
      </c>
      <c r="R56" s="150">
        <f t="shared" si="1"/>
        <v>20</v>
      </c>
      <c r="T56" s="158">
        <f t="shared" si="13"/>
        <v>-25.925925925925927</v>
      </c>
      <c r="U56" s="159">
        <f t="shared" si="14"/>
        <v>5.4</v>
      </c>
      <c r="V56" s="160">
        <f t="shared" si="14"/>
        <v>4</v>
      </c>
    </row>
    <row r="57" spans="1:22">
      <c r="A57" s="154"/>
      <c r="B57" s="173" t="s">
        <v>62</v>
      </c>
      <c r="C57" s="173">
        <v>51</v>
      </c>
      <c r="D57" s="173">
        <v>37</v>
      </c>
      <c r="E57" s="173">
        <v>56</v>
      </c>
      <c r="F57" s="173">
        <v>39</v>
      </c>
      <c r="G57" s="173">
        <v>41</v>
      </c>
      <c r="H57" s="173">
        <v>30</v>
      </c>
      <c r="I57" s="173">
        <v>33</v>
      </c>
      <c r="J57" s="174">
        <v>20</v>
      </c>
      <c r="K57" s="174">
        <v>21</v>
      </c>
      <c r="L57" s="174">
        <v>30</v>
      </c>
      <c r="M57" s="174">
        <v>23</v>
      </c>
      <c r="N57" s="174">
        <v>26</v>
      </c>
      <c r="O57" s="157">
        <v>29</v>
      </c>
      <c r="P57" s="150">
        <v>26</v>
      </c>
      <c r="Q57" s="150">
        <f t="shared" si="0"/>
        <v>145</v>
      </c>
      <c r="R57" s="150">
        <f t="shared" si="1"/>
        <v>134</v>
      </c>
      <c r="T57" s="158">
        <f t="shared" si="13"/>
        <v>-7.5862068965517242</v>
      </c>
      <c r="U57" s="159">
        <f t="shared" si="14"/>
        <v>29</v>
      </c>
      <c r="V57" s="160">
        <f t="shared" si="14"/>
        <v>26.8</v>
      </c>
    </row>
    <row r="58" spans="1:22">
      <c r="A58" s="154"/>
      <c r="B58" s="175" t="s">
        <v>57</v>
      </c>
      <c r="C58" s="175">
        <v>31</v>
      </c>
      <c r="D58" s="175">
        <v>13</v>
      </c>
      <c r="E58" s="175">
        <v>16</v>
      </c>
      <c r="F58" s="175">
        <v>23</v>
      </c>
      <c r="G58" s="175">
        <v>16</v>
      </c>
      <c r="H58" s="175">
        <v>5</v>
      </c>
      <c r="I58" s="175">
        <v>10</v>
      </c>
      <c r="J58" s="176">
        <v>11</v>
      </c>
      <c r="K58" s="176">
        <v>12</v>
      </c>
      <c r="L58" s="176">
        <v>4</v>
      </c>
      <c r="M58" s="176">
        <v>10</v>
      </c>
      <c r="N58" s="176">
        <v>14</v>
      </c>
      <c r="O58" s="157">
        <v>10</v>
      </c>
      <c r="P58" s="150">
        <v>10</v>
      </c>
      <c r="Q58" s="150">
        <f t="shared" si="0"/>
        <v>54</v>
      </c>
      <c r="R58" s="150">
        <f t="shared" si="1"/>
        <v>48</v>
      </c>
      <c r="T58" s="186">
        <f t="shared" si="13"/>
        <v>-11.111111111111111</v>
      </c>
      <c r="U58" s="187">
        <f t="shared" si="14"/>
        <v>10.8</v>
      </c>
      <c r="V58" s="188">
        <f t="shared" si="14"/>
        <v>9.6</v>
      </c>
    </row>
    <row r="59" spans="1:22">
      <c r="A59" s="154"/>
      <c r="B59" s="173" t="s">
        <v>73</v>
      </c>
      <c r="C59" s="180"/>
      <c r="D59" s="180"/>
      <c r="E59" s="180"/>
      <c r="F59" s="180"/>
      <c r="G59" s="180"/>
      <c r="H59" s="180"/>
      <c r="I59" s="180"/>
      <c r="J59" s="181"/>
      <c r="K59" s="181"/>
      <c r="L59" s="181"/>
      <c r="M59" s="181"/>
      <c r="N59" s="181"/>
      <c r="O59" s="133"/>
      <c r="P59" s="150">
        <v>1</v>
      </c>
      <c r="Q59" s="150">
        <f t="shared" si="0"/>
        <v>0</v>
      </c>
      <c r="R59" s="150">
        <f t="shared" si="1"/>
        <v>1</v>
      </c>
      <c r="T59" s="186"/>
      <c r="U59" s="187"/>
      <c r="V59" s="188"/>
    </row>
    <row r="60" spans="1:22">
      <c r="A60" s="163"/>
      <c r="B60" s="164" t="s">
        <v>58</v>
      </c>
      <c r="C60" s="164">
        <f>SUM(C53:C58)</f>
        <v>124</v>
      </c>
      <c r="D60" s="164">
        <f t="shared" ref="D60:N60" si="15">SUM(D53:D58)</f>
        <v>98</v>
      </c>
      <c r="E60" s="164">
        <f t="shared" si="15"/>
        <v>106</v>
      </c>
      <c r="F60" s="164">
        <f t="shared" si="15"/>
        <v>92</v>
      </c>
      <c r="G60" s="164">
        <f t="shared" si="15"/>
        <v>96</v>
      </c>
      <c r="H60" s="164">
        <f t="shared" si="15"/>
        <v>71</v>
      </c>
      <c r="I60" s="164">
        <f t="shared" si="15"/>
        <v>72</v>
      </c>
      <c r="J60" s="164">
        <f t="shared" si="15"/>
        <v>51</v>
      </c>
      <c r="K60" s="164">
        <f t="shared" si="15"/>
        <v>78</v>
      </c>
      <c r="L60" s="164">
        <f t="shared" si="15"/>
        <v>84</v>
      </c>
      <c r="M60" s="164">
        <f t="shared" si="15"/>
        <v>75</v>
      </c>
      <c r="N60" s="164">
        <f t="shared" si="15"/>
        <v>77</v>
      </c>
      <c r="O60" s="165">
        <f>SUM(O53:O59)</f>
        <v>64</v>
      </c>
      <c r="P60" s="166">
        <f>SUM(P53:P59)</f>
        <v>52</v>
      </c>
      <c r="Q60" s="166">
        <f t="shared" si="0"/>
        <v>368</v>
      </c>
      <c r="R60" s="166">
        <f t="shared" si="1"/>
        <v>352</v>
      </c>
      <c r="T60" s="244">
        <f t="shared" si="13"/>
        <v>-4.3478260869565215</v>
      </c>
      <c r="U60" s="245">
        <f t="shared" si="14"/>
        <v>73.599999999999994</v>
      </c>
      <c r="V60" s="246">
        <f t="shared" si="14"/>
        <v>70.400000000000006</v>
      </c>
    </row>
    <row r="61" spans="1:22">
      <c r="A61" s="167" t="s">
        <v>69</v>
      </c>
      <c r="B61" s="168" t="s">
        <v>55</v>
      </c>
      <c r="C61" s="168">
        <v>18</v>
      </c>
      <c r="D61" s="168">
        <v>13</v>
      </c>
      <c r="E61" s="168">
        <v>12</v>
      </c>
      <c r="F61" s="168">
        <v>14</v>
      </c>
      <c r="G61" s="168">
        <v>12</v>
      </c>
      <c r="H61" s="168">
        <v>11</v>
      </c>
      <c r="I61" s="168">
        <v>5</v>
      </c>
      <c r="J61" s="169">
        <v>10</v>
      </c>
      <c r="K61" s="169">
        <v>9</v>
      </c>
      <c r="L61" s="169">
        <v>11</v>
      </c>
      <c r="M61" s="169">
        <v>7</v>
      </c>
      <c r="N61" s="169">
        <v>10</v>
      </c>
      <c r="O61" s="157">
        <v>5</v>
      </c>
      <c r="P61" s="150">
        <v>4</v>
      </c>
      <c r="Q61" s="150">
        <f t="shared" si="0"/>
        <v>47</v>
      </c>
      <c r="R61" s="150">
        <f t="shared" si="1"/>
        <v>37</v>
      </c>
      <c r="T61" s="151">
        <f t="shared" si="13"/>
        <v>-21.276595744680851</v>
      </c>
      <c r="U61" s="152">
        <f t="shared" si="14"/>
        <v>9.4</v>
      </c>
      <c r="V61" s="153">
        <f t="shared" si="14"/>
        <v>7.4</v>
      </c>
    </row>
    <row r="62" spans="1:22">
      <c r="A62" s="154"/>
      <c r="B62" s="173" t="s">
        <v>56</v>
      </c>
      <c r="C62" s="173">
        <v>13</v>
      </c>
      <c r="D62" s="173">
        <v>15</v>
      </c>
      <c r="E62" s="173">
        <v>18</v>
      </c>
      <c r="F62" s="173">
        <v>21</v>
      </c>
      <c r="G62" s="173">
        <v>19</v>
      </c>
      <c r="H62" s="173">
        <v>19</v>
      </c>
      <c r="I62" s="173">
        <v>17</v>
      </c>
      <c r="J62" s="174">
        <v>20</v>
      </c>
      <c r="K62" s="174">
        <v>16</v>
      </c>
      <c r="L62" s="174">
        <v>21</v>
      </c>
      <c r="M62" s="174">
        <v>23</v>
      </c>
      <c r="N62" s="174">
        <v>9</v>
      </c>
      <c r="O62" s="157">
        <v>9</v>
      </c>
      <c r="P62" s="150">
        <v>11</v>
      </c>
      <c r="Q62" s="150">
        <f t="shared" si="0"/>
        <v>91</v>
      </c>
      <c r="R62" s="150">
        <f t="shared" si="1"/>
        <v>73</v>
      </c>
      <c r="T62" s="158">
        <f t="shared" si="13"/>
        <v>-19.780219780219781</v>
      </c>
      <c r="U62" s="159">
        <f t="shared" si="14"/>
        <v>18.2</v>
      </c>
      <c r="V62" s="160">
        <f t="shared" si="14"/>
        <v>14.6</v>
      </c>
    </row>
    <row r="63" spans="1:22">
      <c r="A63" s="154"/>
      <c r="B63" s="173" t="s">
        <v>61</v>
      </c>
      <c r="C63" s="173">
        <v>2</v>
      </c>
      <c r="D63" s="173">
        <v>1</v>
      </c>
      <c r="E63" s="173"/>
      <c r="F63" s="173">
        <v>1</v>
      </c>
      <c r="G63" s="173">
        <v>1</v>
      </c>
      <c r="H63" s="173">
        <v>4</v>
      </c>
      <c r="I63" s="173">
        <v>1</v>
      </c>
      <c r="J63" s="174">
        <v>3</v>
      </c>
      <c r="K63" s="174">
        <v>2</v>
      </c>
      <c r="L63" s="174"/>
      <c r="M63" s="174"/>
      <c r="N63" s="174">
        <v>1</v>
      </c>
      <c r="O63" s="157"/>
      <c r="P63" s="150">
        <v>0</v>
      </c>
      <c r="Q63" s="150">
        <f t="shared" si="0"/>
        <v>11</v>
      </c>
      <c r="R63" s="150">
        <f t="shared" si="1"/>
        <v>1</v>
      </c>
      <c r="T63" s="158">
        <f t="shared" si="13"/>
        <v>-90.909090909090907</v>
      </c>
      <c r="U63" s="159">
        <f t="shared" si="14"/>
        <v>2.2000000000000002</v>
      </c>
      <c r="V63" s="160">
        <f t="shared" si="14"/>
        <v>0.2</v>
      </c>
    </row>
    <row r="64" spans="1:22">
      <c r="A64" s="154"/>
      <c r="B64" s="189" t="s">
        <v>64</v>
      </c>
      <c r="C64" s="173">
        <v>4</v>
      </c>
      <c r="D64" s="173">
        <v>1</v>
      </c>
      <c r="E64" s="173">
        <v>11</v>
      </c>
      <c r="F64" s="173">
        <v>8</v>
      </c>
      <c r="G64" s="173">
        <v>3</v>
      </c>
      <c r="H64" s="173">
        <v>4</v>
      </c>
      <c r="I64" s="173">
        <v>6</v>
      </c>
      <c r="J64" s="174">
        <v>6</v>
      </c>
      <c r="K64" s="174">
        <v>8</v>
      </c>
      <c r="L64" s="174">
        <v>7</v>
      </c>
      <c r="M64" s="174">
        <v>3</v>
      </c>
      <c r="N64" s="174">
        <v>3</v>
      </c>
      <c r="O64" s="157">
        <v>4</v>
      </c>
      <c r="P64" s="150">
        <v>1</v>
      </c>
      <c r="Q64" s="150">
        <f t="shared" si="0"/>
        <v>27</v>
      </c>
      <c r="R64" s="150">
        <f t="shared" si="1"/>
        <v>18</v>
      </c>
      <c r="T64" s="158">
        <f t="shared" si="13"/>
        <v>-33.333333333333336</v>
      </c>
      <c r="U64" s="159">
        <f t="shared" si="14"/>
        <v>5.4</v>
      </c>
      <c r="V64" s="160">
        <f t="shared" si="14"/>
        <v>3.6</v>
      </c>
    </row>
    <row r="65" spans="1:22">
      <c r="A65" s="154"/>
      <c r="B65" s="173" t="s">
        <v>62</v>
      </c>
      <c r="C65" s="173">
        <v>35</v>
      </c>
      <c r="D65" s="173">
        <v>28</v>
      </c>
      <c r="E65" s="173">
        <v>29</v>
      </c>
      <c r="F65" s="173">
        <v>39</v>
      </c>
      <c r="G65" s="173">
        <v>33</v>
      </c>
      <c r="H65" s="173">
        <v>27</v>
      </c>
      <c r="I65" s="173">
        <v>40</v>
      </c>
      <c r="J65" s="174">
        <v>33</v>
      </c>
      <c r="K65" s="174">
        <v>27</v>
      </c>
      <c r="L65" s="174">
        <v>30</v>
      </c>
      <c r="M65" s="174">
        <v>29</v>
      </c>
      <c r="N65" s="174">
        <v>27</v>
      </c>
      <c r="O65" s="157">
        <v>20</v>
      </c>
      <c r="P65" s="150">
        <v>17</v>
      </c>
      <c r="Q65" s="150">
        <f t="shared" si="0"/>
        <v>160</v>
      </c>
      <c r="R65" s="150">
        <f t="shared" si="1"/>
        <v>123</v>
      </c>
      <c r="T65" s="158">
        <f t="shared" si="13"/>
        <v>-23.125</v>
      </c>
      <c r="U65" s="159">
        <f t="shared" si="14"/>
        <v>32</v>
      </c>
      <c r="V65" s="160">
        <f t="shared" si="14"/>
        <v>24.6</v>
      </c>
    </row>
    <row r="66" spans="1:22">
      <c r="A66" s="154"/>
      <c r="B66" s="175" t="s">
        <v>57</v>
      </c>
      <c r="C66" s="175">
        <v>15</v>
      </c>
      <c r="D66" s="175">
        <v>16</v>
      </c>
      <c r="E66" s="175">
        <v>16</v>
      </c>
      <c r="F66" s="175">
        <v>8</v>
      </c>
      <c r="G66" s="175">
        <v>13</v>
      </c>
      <c r="H66" s="175">
        <v>13</v>
      </c>
      <c r="I66" s="175">
        <v>11</v>
      </c>
      <c r="J66" s="176">
        <v>8</v>
      </c>
      <c r="K66" s="176">
        <v>12</v>
      </c>
      <c r="L66" s="176">
        <v>17</v>
      </c>
      <c r="M66" s="176">
        <v>4</v>
      </c>
      <c r="N66" s="176">
        <v>5</v>
      </c>
      <c r="O66" s="157">
        <v>8</v>
      </c>
      <c r="P66" s="150">
        <v>3</v>
      </c>
      <c r="Q66" s="150">
        <f t="shared" si="0"/>
        <v>57</v>
      </c>
      <c r="R66" s="150">
        <f t="shared" si="1"/>
        <v>37</v>
      </c>
      <c r="T66" s="186">
        <f t="shared" si="13"/>
        <v>-35.087719298245617</v>
      </c>
      <c r="U66" s="187">
        <f t="shared" si="14"/>
        <v>11.4</v>
      </c>
      <c r="V66" s="188">
        <f t="shared" si="14"/>
        <v>7.4</v>
      </c>
    </row>
    <row r="67" spans="1:22">
      <c r="A67" s="154"/>
      <c r="B67" s="180" t="s">
        <v>73</v>
      </c>
      <c r="C67" s="180"/>
      <c r="D67" s="180"/>
      <c r="E67" s="180"/>
      <c r="F67" s="180"/>
      <c r="G67" s="180"/>
      <c r="H67" s="180"/>
      <c r="I67" s="180"/>
      <c r="J67" s="181"/>
      <c r="K67" s="181"/>
      <c r="L67" s="181"/>
      <c r="M67" s="181"/>
      <c r="N67" s="181"/>
      <c r="O67" s="133"/>
      <c r="P67" s="150">
        <v>1</v>
      </c>
      <c r="Q67" s="150">
        <f t="shared" si="0"/>
        <v>0</v>
      </c>
      <c r="R67" s="150">
        <f t="shared" si="1"/>
        <v>1</v>
      </c>
      <c r="T67" s="186"/>
      <c r="U67" s="187"/>
      <c r="V67" s="188"/>
    </row>
    <row r="68" spans="1:22">
      <c r="A68" s="163"/>
      <c r="B68" s="164" t="s">
        <v>58</v>
      </c>
      <c r="C68" s="164">
        <f>SUM(C61:C66)</f>
        <v>87</v>
      </c>
      <c r="D68" s="164">
        <f t="shared" ref="D68:N68" si="16">SUM(D61:D66)</f>
        <v>74</v>
      </c>
      <c r="E68" s="164">
        <f t="shared" si="16"/>
        <v>86</v>
      </c>
      <c r="F68" s="164">
        <f t="shared" si="16"/>
        <v>91</v>
      </c>
      <c r="G68" s="164">
        <f t="shared" si="16"/>
        <v>81</v>
      </c>
      <c r="H68" s="164">
        <f t="shared" si="16"/>
        <v>78</v>
      </c>
      <c r="I68" s="164">
        <f t="shared" si="16"/>
        <v>80</v>
      </c>
      <c r="J68" s="164">
        <f t="shared" si="16"/>
        <v>80</v>
      </c>
      <c r="K68" s="164">
        <f t="shared" si="16"/>
        <v>74</v>
      </c>
      <c r="L68" s="164">
        <f t="shared" si="16"/>
        <v>86</v>
      </c>
      <c r="M68" s="164">
        <f t="shared" si="16"/>
        <v>66</v>
      </c>
      <c r="N68" s="164">
        <f t="shared" si="16"/>
        <v>55</v>
      </c>
      <c r="O68" s="165">
        <f>SUM(O61:O67)</f>
        <v>46</v>
      </c>
      <c r="P68" s="166">
        <f>SUM(P61:P67)</f>
        <v>37</v>
      </c>
      <c r="Q68" s="166">
        <f t="shared" si="0"/>
        <v>393</v>
      </c>
      <c r="R68" s="166">
        <f t="shared" si="1"/>
        <v>290</v>
      </c>
      <c r="T68" s="244">
        <f t="shared" si="13"/>
        <v>-26.208651399491096</v>
      </c>
      <c r="U68" s="245">
        <f t="shared" si="14"/>
        <v>78.599999999999994</v>
      </c>
      <c r="V68" s="246">
        <f t="shared" si="14"/>
        <v>58</v>
      </c>
    </row>
    <row r="69" spans="1:22">
      <c r="A69" s="167" t="s">
        <v>70</v>
      </c>
      <c r="B69" s="168" t="s">
        <v>55</v>
      </c>
      <c r="C69" s="168">
        <v>13</v>
      </c>
      <c r="D69" s="168">
        <v>12</v>
      </c>
      <c r="E69" s="168">
        <v>14</v>
      </c>
      <c r="F69" s="168">
        <v>18</v>
      </c>
      <c r="G69" s="168">
        <v>13</v>
      </c>
      <c r="H69" s="168">
        <v>5</v>
      </c>
      <c r="I69" s="168">
        <v>8</v>
      </c>
      <c r="J69" s="169">
        <v>13</v>
      </c>
      <c r="K69" s="169">
        <v>9</v>
      </c>
      <c r="L69" s="169">
        <v>6</v>
      </c>
      <c r="M69" s="169">
        <v>5</v>
      </c>
      <c r="N69" s="169">
        <v>6</v>
      </c>
      <c r="O69" s="157">
        <v>8</v>
      </c>
      <c r="P69" s="150">
        <v>4</v>
      </c>
      <c r="Q69" s="150">
        <f t="shared" si="0"/>
        <v>48</v>
      </c>
      <c r="R69" s="150">
        <f t="shared" si="1"/>
        <v>29</v>
      </c>
      <c r="T69" s="151">
        <f t="shared" si="13"/>
        <v>-39.583333333333336</v>
      </c>
      <c r="U69" s="152">
        <f t="shared" si="14"/>
        <v>9.6</v>
      </c>
      <c r="V69" s="153">
        <f t="shared" si="14"/>
        <v>5.8</v>
      </c>
    </row>
    <row r="70" spans="1:22">
      <c r="A70" s="154"/>
      <c r="B70" s="173" t="s">
        <v>56</v>
      </c>
      <c r="C70" s="173">
        <v>21</v>
      </c>
      <c r="D70" s="173">
        <v>18</v>
      </c>
      <c r="E70" s="173">
        <v>13</v>
      </c>
      <c r="F70" s="173">
        <v>12</v>
      </c>
      <c r="G70" s="173">
        <v>5</v>
      </c>
      <c r="H70" s="173">
        <v>12</v>
      </c>
      <c r="I70" s="173">
        <v>8</v>
      </c>
      <c r="J70" s="174">
        <v>9</v>
      </c>
      <c r="K70" s="174">
        <v>5</v>
      </c>
      <c r="L70" s="174">
        <v>9</v>
      </c>
      <c r="M70" s="174">
        <v>20</v>
      </c>
      <c r="N70" s="174">
        <v>9</v>
      </c>
      <c r="O70" s="157">
        <v>10</v>
      </c>
      <c r="P70" s="150">
        <v>8</v>
      </c>
      <c r="Q70" s="150">
        <f t="shared" ref="Q70:Q98" si="17">SUM(G70:K70)</f>
        <v>39</v>
      </c>
      <c r="R70" s="150">
        <f t="shared" ref="R70:R98" si="18">SUM(L70:P70)</f>
        <v>56</v>
      </c>
      <c r="T70" s="158">
        <f t="shared" si="13"/>
        <v>43.589743589743591</v>
      </c>
      <c r="U70" s="159">
        <f t="shared" si="14"/>
        <v>7.8</v>
      </c>
      <c r="V70" s="160">
        <f t="shared" si="14"/>
        <v>11.2</v>
      </c>
    </row>
    <row r="71" spans="1:22">
      <c r="A71" s="154"/>
      <c r="B71" s="173" t="s">
        <v>61</v>
      </c>
      <c r="C71" s="173">
        <v>3</v>
      </c>
      <c r="D71" s="173"/>
      <c r="E71" s="173">
        <v>4</v>
      </c>
      <c r="F71" s="173"/>
      <c r="G71" s="173"/>
      <c r="H71" s="173">
        <v>1</v>
      </c>
      <c r="I71" s="173">
        <v>1</v>
      </c>
      <c r="J71" s="174">
        <v>1</v>
      </c>
      <c r="K71" s="174">
        <v>1</v>
      </c>
      <c r="L71" s="174">
        <v>1</v>
      </c>
      <c r="M71" s="174"/>
      <c r="N71" s="174"/>
      <c r="O71" s="157">
        <v>1</v>
      </c>
      <c r="P71" s="150">
        <v>1</v>
      </c>
      <c r="Q71" s="150">
        <f t="shared" si="17"/>
        <v>4</v>
      </c>
      <c r="R71" s="150">
        <f t="shared" si="18"/>
        <v>3</v>
      </c>
      <c r="T71" s="158">
        <f t="shared" si="13"/>
        <v>-25</v>
      </c>
      <c r="U71" s="159">
        <f t="shared" si="14"/>
        <v>0.8</v>
      </c>
      <c r="V71" s="160">
        <f t="shared" si="14"/>
        <v>0.6</v>
      </c>
    </row>
    <row r="72" spans="1:22">
      <c r="A72" s="154"/>
      <c r="B72" s="189" t="s">
        <v>64</v>
      </c>
      <c r="C72" s="173"/>
      <c r="D72" s="173"/>
      <c r="E72" s="173">
        <v>6</v>
      </c>
      <c r="F72" s="173">
        <v>3</v>
      </c>
      <c r="G72" s="173">
        <v>5</v>
      </c>
      <c r="H72" s="173">
        <v>3</v>
      </c>
      <c r="I72" s="173">
        <v>5</v>
      </c>
      <c r="J72" s="174">
        <v>8</v>
      </c>
      <c r="K72" s="174">
        <v>3</v>
      </c>
      <c r="L72" s="174">
        <v>3</v>
      </c>
      <c r="M72" s="174">
        <v>4</v>
      </c>
      <c r="N72" s="174">
        <v>1</v>
      </c>
      <c r="O72" s="157">
        <v>2</v>
      </c>
      <c r="P72" s="150">
        <v>0</v>
      </c>
      <c r="Q72" s="150">
        <f t="shared" si="17"/>
        <v>24</v>
      </c>
      <c r="R72" s="150">
        <f t="shared" si="18"/>
        <v>10</v>
      </c>
      <c r="T72" s="158">
        <f t="shared" si="13"/>
        <v>-58.333333333333336</v>
      </c>
      <c r="U72" s="159">
        <f t="shared" si="14"/>
        <v>4.8</v>
      </c>
      <c r="V72" s="160">
        <f t="shared" si="14"/>
        <v>2</v>
      </c>
    </row>
    <row r="73" spans="1:22">
      <c r="A73" s="154"/>
      <c r="B73" s="173" t="s">
        <v>62</v>
      </c>
      <c r="C73" s="173">
        <v>27</v>
      </c>
      <c r="D73" s="173">
        <v>17</v>
      </c>
      <c r="E73" s="173">
        <v>28</v>
      </c>
      <c r="F73" s="173">
        <v>21</v>
      </c>
      <c r="G73" s="173">
        <v>16</v>
      </c>
      <c r="H73" s="173">
        <v>23</v>
      </c>
      <c r="I73" s="173">
        <v>13</v>
      </c>
      <c r="J73" s="174">
        <v>15</v>
      </c>
      <c r="K73" s="174">
        <v>21</v>
      </c>
      <c r="L73" s="174">
        <v>15</v>
      </c>
      <c r="M73" s="174">
        <v>18</v>
      </c>
      <c r="N73" s="174">
        <v>15</v>
      </c>
      <c r="O73" s="157">
        <v>7</v>
      </c>
      <c r="P73" s="150">
        <v>11</v>
      </c>
      <c r="Q73" s="150">
        <f t="shared" si="17"/>
        <v>88</v>
      </c>
      <c r="R73" s="150">
        <f t="shared" si="18"/>
        <v>66</v>
      </c>
      <c r="T73" s="158">
        <f t="shared" si="13"/>
        <v>-25</v>
      </c>
      <c r="U73" s="159">
        <f t="shared" si="14"/>
        <v>17.600000000000001</v>
      </c>
      <c r="V73" s="160">
        <f t="shared" si="14"/>
        <v>13.2</v>
      </c>
    </row>
    <row r="74" spans="1:22">
      <c r="A74" s="154"/>
      <c r="B74" s="175" t="s">
        <v>57</v>
      </c>
      <c r="C74" s="175">
        <v>23</v>
      </c>
      <c r="D74" s="175">
        <v>12</v>
      </c>
      <c r="E74" s="175">
        <v>15</v>
      </c>
      <c r="F74" s="175">
        <v>5</v>
      </c>
      <c r="G74" s="175">
        <v>11</v>
      </c>
      <c r="H74" s="175">
        <v>3</v>
      </c>
      <c r="I74" s="175">
        <v>9</v>
      </c>
      <c r="J74" s="176">
        <v>10</v>
      </c>
      <c r="K74" s="176">
        <v>6</v>
      </c>
      <c r="L74" s="176">
        <v>9</v>
      </c>
      <c r="M74" s="176">
        <v>5</v>
      </c>
      <c r="N74" s="176">
        <v>8</v>
      </c>
      <c r="O74" s="157">
        <v>7</v>
      </c>
      <c r="P74" s="150">
        <v>4</v>
      </c>
      <c r="Q74" s="150">
        <f t="shared" si="17"/>
        <v>39</v>
      </c>
      <c r="R74" s="150">
        <f t="shared" si="18"/>
        <v>33</v>
      </c>
      <c r="T74" s="186">
        <f t="shared" si="13"/>
        <v>-15.384615384615385</v>
      </c>
      <c r="U74" s="187">
        <f t="shared" ref="U74:V90" si="19">Q74/5</f>
        <v>7.8</v>
      </c>
      <c r="V74" s="188">
        <f t="shared" si="19"/>
        <v>6.6</v>
      </c>
    </row>
    <row r="75" spans="1:22">
      <c r="A75" s="154"/>
      <c r="B75" s="180" t="s">
        <v>73</v>
      </c>
      <c r="C75" s="180"/>
      <c r="D75" s="180"/>
      <c r="E75" s="180"/>
      <c r="F75" s="180"/>
      <c r="G75" s="180"/>
      <c r="H75" s="180"/>
      <c r="I75" s="180"/>
      <c r="J75" s="181"/>
      <c r="K75" s="181"/>
      <c r="L75" s="181"/>
      <c r="M75" s="181"/>
      <c r="N75" s="181"/>
      <c r="O75" s="133">
        <v>1</v>
      </c>
      <c r="P75" s="150">
        <v>1</v>
      </c>
      <c r="Q75" s="150">
        <f t="shared" si="17"/>
        <v>0</v>
      </c>
      <c r="R75" s="150">
        <f t="shared" si="18"/>
        <v>2</v>
      </c>
      <c r="T75" s="186"/>
      <c r="U75" s="187"/>
      <c r="V75" s="188"/>
    </row>
    <row r="76" spans="1:22">
      <c r="A76" s="163"/>
      <c r="B76" s="164" t="s">
        <v>58</v>
      </c>
      <c r="C76" s="165">
        <f t="shared" ref="C76:N76" si="20">SUM(C69:C75)</f>
        <v>87</v>
      </c>
      <c r="D76" s="165">
        <f t="shared" si="20"/>
        <v>59</v>
      </c>
      <c r="E76" s="165">
        <f t="shared" si="20"/>
        <v>80</v>
      </c>
      <c r="F76" s="165">
        <f t="shared" si="20"/>
        <v>59</v>
      </c>
      <c r="G76" s="165">
        <f t="shared" si="20"/>
        <v>50</v>
      </c>
      <c r="H76" s="165">
        <f t="shared" si="20"/>
        <v>47</v>
      </c>
      <c r="I76" s="165">
        <f t="shared" si="20"/>
        <v>44</v>
      </c>
      <c r="J76" s="165">
        <f t="shared" si="20"/>
        <v>56</v>
      </c>
      <c r="K76" s="165">
        <f t="shared" si="20"/>
        <v>45</v>
      </c>
      <c r="L76" s="165">
        <f t="shared" si="20"/>
        <v>43</v>
      </c>
      <c r="M76" s="165">
        <f t="shared" si="20"/>
        <v>52</v>
      </c>
      <c r="N76" s="165">
        <f t="shared" si="20"/>
        <v>39</v>
      </c>
      <c r="O76" s="165">
        <f>SUM(O69:O75)</f>
        <v>36</v>
      </c>
      <c r="P76" s="166">
        <f>SUM(P69:P75)</f>
        <v>29</v>
      </c>
      <c r="Q76" s="166">
        <f t="shared" si="17"/>
        <v>242</v>
      </c>
      <c r="R76" s="166">
        <f t="shared" si="18"/>
        <v>199</v>
      </c>
      <c r="T76" s="244">
        <f t="shared" si="13"/>
        <v>-17.768595041322314</v>
      </c>
      <c r="U76" s="245">
        <f t="shared" si="19"/>
        <v>48.4</v>
      </c>
      <c r="V76" s="246">
        <f t="shared" si="19"/>
        <v>39.799999999999997</v>
      </c>
    </row>
    <row r="77" spans="1:22">
      <c r="A77" s="167" t="s">
        <v>71</v>
      </c>
      <c r="B77" s="168" t="s">
        <v>55</v>
      </c>
      <c r="C77" s="168">
        <v>7</v>
      </c>
      <c r="D77" s="168">
        <v>13</v>
      </c>
      <c r="E77" s="168">
        <v>8</v>
      </c>
      <c r="F77" s="168">
        <v>6</v>
      </c>
      <c r="G77" s="168">
        <v>6</v>
      </c>
      <c r="H77" s="168">
        <v>9</v>
      </c>
      <c r="I77" s="168">
        <v>3</v>
      </c>
      <c r="J77" s="169">
        <v>11</v>
      </c>
      <c r="K77" s="169">
        <v>12</v>
      </c>
      <c r="L77" s="169">
        <v>4</v>
      </c>
      <c r="M77" s="169">
        <v>6</v>
      </c>
      <c r="N77" s="169">
        <v>9</v>
      </c>
      <c r="O77" s="157">
        <v>4</v>
      </c>
      <c r="P77" s="150">
        <v>6</v>
      </c>
      <c r="Q77" s="150">
        <f t="shared" si="17"/>
        <v>41</v>
      </c>
      <c r="R77" s="150">
        <f t="shared" si="18"/>
        <v>29</v>
      </c>
      <c r="T77" s="151">
        <f t="shared" si="13"/>
        <v>-29.26829268292683</v>
      </c>
      <c r="U77" s="152">
        <f t="shared" si="19"/>
        <v>8.1999999999999993</v>
      </c>
      <c r="V77" s="153">
        <f t="shared" si="19"/>
        <v>5.8</v>
      </c>
    </row>
    <row r="78" spans="1:22">
      <c r="A78" s="154"/>
      <c r="B78" s="173" t="s">
        <v>56</v>
      </c>
      <c r="C78" s="173">
        <v>8</v>
      </c>
      <c r="D78" s="173">
        <v>8</v>
      </c>
      <c r="E78" s="173">
        <v>4</v>
      </c>
      <c r="F78" s="173">
        <v>6</v>
      </c>
      <c r="G78" s="173">
        <v>11</v>
      </c>
      <c r="H78" s="173">
        <v>10</v>
      </c>
      <c r="I78" s="173">
        <v>10</v>
      </c>
      <c r="J78" s="174">
        <v>10</v>
      </c>
      <c r="K78" s="174">
        <v>10</v>
      </c>
      <c r="L78" s="174">
        <v>3</v>
      </c>
      <c r="M78" s="174">
        <v>4</v>
      </c>
      <c r="N78" s="174">
        <v>5</v>
      </c>
      <c r="O78" s="157">
        <v>6</v>
      </c>
      <c r="P78" s="150">
        <v>6</v>
      </c>
      <c r="Q78" s="150">
        <f t="shared" si="17"/>
        <v>51</v>
      </c>
      <c r="R78" s="150">
        <f t="shared" si="18"/>
        <v>24</v>
      </c>
      <c r="T78" s="158">
        <f t="shared" si="13"/>
        <v>-52.941176470588232</v>
      </c>
      <c r="U78" s="159">
        <f t="shared" si="19"/>
        <v>10.199999999999999</v>
      </c>
      <c r="V78" s="160">
        <f t="shared" si="19"/>
        <v>4.8</v>
      </c>
    </row>
    <row r="79" spans="1:22">
      <c r="A79" s="154"/>
      <c r="B79" s="173" t="s">
        <v>61</v>
      </c>
      <c r="C79" s="173"/>
      <c r="D79" s="173"/>
      <c r="E79" s="173"/>
      <c r="F79" s="173"/>
      <c r="G79" s="173"/>
      <c r="H79" s="173"/>
      <c r="I79" s="173"/>
      <c r="J79" s="174">
        <v>1</v>
      </c>
      <c r="K79" s="174"/>
      <c r="L79" s="174">
        <v>1</v>
      </c>
      <c r="M79" s="174"/>
      <c r="N79" s="174"/>
      <c r="O79" s="157"/>
      <c r="P79" s="150">
        <v>0</v>
      </c>
      <c r="Q79" s="150">
        <f t="shared" si="17"/>
        <v>1</v>
      </c>
      <c r="R79" s="150">
        <f t="shared" si="18"/>
        <v>1</v>
      </c>
      <c r="T79" s="158">
        <f t="shared" si="13"/>
        <v>0</v>
      </c>
      <c r="U79" s="159">
        <f t="shared" si="19"/>
        <v>0.2</v>
      </c>
      <c r="V79" s="160">
        <f t="shared" si="19"/>
        <v>0.2</v>
      </c>
    </row>
    <row r="80" spans="1:22">
      <c r="A80" s="154"/>
      <c r="B80" s="189" t="s">
        <v>64</v>
      </c>
      <c r="C80" s="173"/>
      <c r="D80" s="173">
        <v>1</v>
      </c>
      <c r="E80" s="173">
        <v>1</v>
      </c>
      <c r="F80" s="173">
        <v>1</v>
      </c>
      <c r="G80" s="173">
        <v>1</v>
      </c>
      <c r="H80" s="173"/>
      <c r="I80" s="173"/>
      <c r="J80" s="174"/>
      <c r="K80" s="174"/>
      <c r="L80" s="174"/>
      <c r="M80" s="174"/>
      <c r="N80" s="174">
        <v>1</v>
      </c>
      <c r="O80" s="157">
        <v>1</v>
      </c>
      <c r="P80" s="150">
        <v>3</v>
      </c>
      <c r="Q80" s="150">
        <f t="shared" si="17"/>
        <v>1</v>
      </c>
      <c r="R80" s="150">
        <f t="shared" si="18"/>
        <v>5</v>
      </c>
      <c r="T80" s="158">
        <f t="shared" si="13"/>
        <v>400</v>
      </c>
      <c r="U80" s="159">
        <f t="shared" si="19"/>
        <v>0.2</v>
      </c>
      <c r="V80" s="160">
        <f t="shared" si="19"/>
        <v>1</v>
      </c>
    </row>
    <row r="81" spans="1:22">
      <c r="A81" s="154"/>
      <c r="B81" s="173" t="s">
        <v>62</v>
      </c>
      <c r="C81" s="173">
        <v>8</v>
      </c>
      <c r="D81" s="173">
        <v>8</v>
      </c>
      <c r="E81" s="173">
        <v>10</v>
      </c>
      <c r="F81" s="173">
        <v>11</v>
      </c>
      <c r="G81" s="173">
        <v>6</v>
      </c>
      <c r="H81" s="173">
        <v>8</v>
      </c>
      <c r="I81" s="173">
        <v>6</v>
      </c>
      <c r="J81" s="174">
        <v>6</v>
      </c>
      <c r="K81" s="174">
        <v>7</v>
      </c>
      <c r="L81" s="174">
        <v>7</v>
      </c>
      <c r="M81" s="174">
        <v>6</v>
      </c>
      <c r="N81" s="174">
        <v>10</v>
      </c>
      <c r="O81" s="157">
        <v>4</v>
      </c>
      <c r="P81" s="150">
        <v>5</v>
      </c>
      <c r="Q81" s="150">
        <f t="shared" si="17"/>
        <v>33</v>
      </c>
      <c r="R81" s="150">
        <f t="shared" si="18"/>
        <v>32</v>
      </c>
      <c r="T81" s="158">
        <f t="shared" si="13"/>
        <v>-3.0303030303030303</v>
      </c>
      <c r="U81" s="159">
        <f t="shared" si="19"/>
        <v>6.6</v>
      </c>
      <c r="V81" s="160">
        <f t="shared" si="19"/>
        <v>6.4</v>
      </c>
    </row>
    <row r="82" spans="1:22">
      <c r="A82" s="154"/>
      <c r="B82" s="175" t="s">
        <v>57</v>
      </c>
      <c r="C82" s="175">
        <v>8</v>
      </c>
      <c r="D82" s="175">
        <v>2</v>
      </c>
      <c r="E82" s="175">
        <v>10</v>
      </c>
      <c r="F82" s="175">
        <v>6</v>
      </c>
      <c r="G82" s="175">
        <v>5</v>
      </c>
      <c r="H82" s="175">
        <v>8</v>
      </c>
      <c r="I82" s="175">
        <v>6</v>
      </c>
      <c r="J82" s="176">
        <v>1</v>
      </c>
      <c r="K82" s="176">
        <v>5</v>
      </c>
      <c r="L82" s="176">
        <v>10</v>
      </c>
      <c r="M82" s="176">
        <v>5</v>
      </c>
      <c r="N82" s="176">
        <v>3</v>
      </c>
      <c r="O82" s="157"/>
      <c r="P82" s="150">
        <v>1</v>
      </c>
      <c r="Q82" s="150">
        <f t="shared" si="17"/>
        <v>25</v>
      </c>
      <c r="R82" s="150">
        <f t="shared" si="18"/>
        <v>19</v>
      </c>
      <c r="T82" s="186">
        <f t="shared" si="13"/>
        <v>-24</v>
      </c>
      <c r="U82" s="187">
        <f t="shared" si="19"/>
        <v>5</v>
      </c>
      <c r="V82" s="188">
        <f t="shared" si="19"/>
        <v>3.8</v>
      </c>
    </row>
    <row r="83" spans="1:22">
      <c r="A83" s="154"/>
      <c r="B83" s="180" t="s">
        <v>73</v>
      </c>
      <c r="C83" s="180"/>
      <c r="D83" s="180"/>
      <c r="E83" s="180"/>
      <c r="F83" s="180"/>
      <c r="G83" s="180"/>
      <c r="H83" s="180"/>
      <c r="I83" s="180"/>
      <c r="J83" s="181"/>
      <c r="K83" s="181"/>
      <c r="L83" s="181"/>
      <c r="M83" s="181"/>
      <c r="N83" s="181"/>
      <c r="O83" s="133"/>
      <c r="P83" s="150">
        <v>0</v>
      </c>
      <c r="Q83" s="150">
        <f t="shared" si="17"/>
        <v>0</v>
      </c>
      <c r="R83" s="150">
        <f t="shared" si="18"/>
        <v>0</v>
      </c>
      <c r="T83" s="186"/>
      <c r="U83" s="187"/>
      <c r="V83" s="188"/>
    </row>
    <row r="84" spans="1:22">
      <c r="A84" s="163"/>
      <c r="B84" s="164" t="s">
        <v>58</v>
      </c>
      <c r="C84" s="164">
        <f>SUM(C77:C83)</f>
        <v>31</v>
      </c>
      <c r="D84" s="164">
        <f t="shared" ref="D84:P84" si="21">SUM(D77:D83)</f>
        <v>32</v>
      </c>
      <c r="E84" s="164">
        <f t="shared" si="21"/>
        <v>33</v>
      </c>
      <c r="F84" s="164">
        <f t="shared" si="21"/>
        <v>30</v>
      </c>
      <c r="G84" s="164">
        <f t="shared" si="21"/>
        <v>29</v>
      </c>
      <c r="H84" s="164">
        <f t="shared" si="21"/>
        <v>35</v>
      </c>
      <c r="I84" s="164">
        <f t="shared" si="21"/>
        <v>25</v>
      </c>
      <c r="J84" s="164">
        <f t="shared" si="21"/>
        <v>29</v>
      </c>
      <c r="K84" s="164">
        <f t="shared" si="21"/>
        <v>34</v>
      </c>
      <c r="L84" s="164">
        <f t="shared" si="21"/>
        <v>25</v>
      </c>
      <c r="M84" s="164">
        <f t="shared" si="21"/>
        <v>21</v>
      </c>
      <c r="N84" s="164">
        <f t="shared" si="21"/>
        <v>28</v>
      </c>
      <c r="O84" s="165">
        <f t="shared" si="21"/>
        <v>15</v>
      </c>
      <c r="P84" s="166">
        <f t="shared" si="21"/>
        <v>21</v>
      </c>
      <c r="Q84" s="166">
        <f t="shared" si="17"/>
        <v>152</v>
      </c>
      <c r="R84" s="166">
        <f t="shared" si="18"/>
        <v>110</v>
      </c>
      <c r="T84" s="244">
        <f t="shared" si="13"/>
        <v>-27.631578947368421</v>
      </c>
      <c r="U84" s="245">
        <f t="shared" si="19"/>
        <v>30.4</v>
      </c>
      <c r="V84" s="246">
        <f t="shared" si="19"/>
        <v>22</v>
      </c>
    </row>
    <row r="85" spans="1:22">
      <c r="A85" s="167" t="s">
        <v>72</v>
      </c>
      <c r="B85" s="168" t="s">
        <v>55</v>
      </c>
      <c r="C85" s="168">
        <v>11</v>
      </c>
      <c r="D85" s="168">
        <v>11</v>
      </c>
      <c r="E85" s="168">
        <v>10</v>
      </c>
      <c r="F85" s="168">
        <v>10</v>
      </c>
      <c r="G85" s="168">
        <v>12</v>
      </c>
      <c r="H85" s="168">
        <v>10</v>
      </c>
      <c r="I85" s="168">
        <v>4</v>
      </c>
      <c r="J85" s="169">
        <v>9</v>
      </c>
      <c r="K85" s="169">
        <v>6</v>
      </c>
      <c r="L85" s="169">
        <v>11</v>
      </c>
      <c r="M85" s="169">
        <v>9</v>
      </c>
      <c r="N85" s="169">
        <v>6</v>
      </c>
      <c r="O85" s="157">
        <v>4</v>
      </c>
      <c r="P85" s="150">
        <v>6</v>
      </c>
      <c r="Q85" s="150">
        <f t="shared" si="17"/>
        <v>41</v>
      </c>
      <c r="R85" s="150">
        <f t="shared" si="18"/>
        <v>36</v>
      </c>
      <c r="T85" s="151">
        <f t="shared" si="13"/>
        <v>-12.195121951219512</v>
      </c>
      <c r="U85" s="152">
        <f t="shared" si="19"/>
        <v>8.1999999999999993</v>
      </c>
      <c r="V85" s="153">
        <f t="shared" si="19"/>
        <v>7.2</v>
      </c>
    </row>
    <row r="86" spans="1:22">
      <c r="A86" s="154"/>
      <c r="B86" s="173" t="s">
        <v>56</v>
      </c>
      <c r="C86" s="173">
        <v>2</v>
      </c>
      <c r="D86" s="173">
        <v>4</v>
      </c>
      <c r="E86" s="173">
        <v>2</v>
      </c>
      <c r="F86" s="173">
        <v>1</v>
      </c>
      <c r="G86" s="173"/>
      <c r="H86" s="173">
        <v>6</v>
      </c>
      <c r="I86" s="173">
        <v>3</v>
      </c>
      <c r="J86" s="174">
        <v>6</v>
      </c>
      <c r="K86" s="174"/>
      <c r="L86" s="174">
        <v>2</v>
      </c>
      <c r="M86" s="174">
        <v>3</v>
      </c>
      <c r="N86" s="174">
        <v>6</v>
      </c>
      <c r="O86" s="157">
        <v>5</v>
      </c>
      <c r="P86" s="150">
        <v>3</v>
      </c>
      <c r="Q86" s="150">
        <f t="shared" si="17"/>
        <v>15</v>
      </c>
      <c r="R86" s="150">
        <f t="shared" si="18"/>
        <v>19</v>
      </c>
      <c r="T86" s="158">
        <f t="shared" si="13"/>
        <v>26.666666666666668</v>
      </c>
      <c r="U86" s="159">
        <f t="shared" si="19"/>
        <v>3</v>
      </c>
      <c r="V86" s="160">
        <f t="shared" si="19"/>
        <v>3.8</v>
      </c>
    </row>
    <row r="87" spans="1:22">
      <c r="A87" s="154"/>
      <c r="B87" s="173" t="s">
        <v>61</v>
      </c>
      <c r="C87" s="173"/>
      <c r="D87" s="173"/>
      <c r="E87" s="173"/>
      <c r="F87" s="173"/>
      <c r="G87" s="173"/>
      <c r="H87" s="173"/>
      <c r="I87" s="173"/>
      <c r="J87" s="174"/>
      <c r="K87" s="174"/>
      <c r="L87" s="174"/>
      <c r="M87" s="174">
        <v>1</v>
      </c>
      <c r="N87" s="174"/>
      <c r="O87" s="157"/>
      <c r="P87" s="150">
        <v>0</v>
      </c>
      <c r="Q87" s="150">
        <f t="shared" si="17"/>
        <v>0</v>
      </c>
      <c r="R87" s="150">
        <f t="shared" si="18"/>
        <v>1</v>
      </c>
      <c r="T87" s="158"/>
      <c r="U87" s="159">
        <f t="shared" si="19"/>
        <v>0</v>
      </c>
      <c r="V87" s="160">
        <f t="shared" si="19"/>
        <v>0.2</v>
      </c>
    </row>
    <row r="88" spans="1:22">
      <c r="A88" s="154"/>
      <c r="B88" s="173" t="s">
        <v>62</v>
      </c>
      <c r="C88" s="173">
        <v>8</v>
      </c>
      <c r="D88" s="173">
        <v>5</v>
      </c>
      <c r="E88" s="173">
        <v>5</v>
      </c>
      <c r="F88" s="173">
        <v>4</v>
      </c>
      <c r="G88" s="173">
        <v>5</v>
      </c>
      <c r="H88" s="173">
        <v>5</v>
      </c>
      <c r="I88" s="173">
        <v>2</v>
      </c>
      <c r="J88" s="174">
        <v>3</v>
      </c>
      <c r="K88" s="174">
        <v>10</v>
      </c>
      <c r="L88" s="174">
        <v>6</v>
      </c>
      <c r="M88" s="174">
        <v>8</v>
      </c>
      <c r="N88" s="174">
        <v>4</v>
      </c>
      <c r="O88" s="157">
        <v>5</v>
      </c>
      <c r="P88" s="150">
        <v>6</v>
      </c>
      <c r="Q88" s="150">
        <f t="shared" si="17"/>
        <v>25</v>
      </c>
      <c r="R88" s="150">
        <f t="shared" si="18"/>
        <v>29</v>
      </c>
      <c r="T88" s="158">
        <f t="shared" si="13"/>
        <v>16</v>
      </c>
      <c r="U88" s="159">
        <f t="shared" si="19"/>
        <v>5</v>
      </c>
      <c r="V88" s="160">
        <f t="shared" si="19"/>
        <v>5.8</v>
      </c>
    </row>
    <row r="89" spans="1:22">
      <c r="A89" s="154"/>
      <c r="B89" s="175" t="s">
        <v>57</v>
      </c>
      <c r="C89" s="175">
        <v>4</v>
      </c>
      <c r="D89" s="175">
        <v>5</v>
      </c>
      <c r="E89" s="175">
        <v>6</v>
      </c>
      <c r="F89" s="175">
        <v>6</v>
      </c>
      <c r="G89" s="175">
        <v>4</v>
      </c>
      <c r="H89" s="175">
        <v>4</v>
      </c>
      <c r="I89" s="175">
        <v>5</v>
      </c>
      <c r="J89" s="176">
        <v>4</v>
      </c>
      <c r="K89" s="176">
        <v>6</v>
      </c>
      <c r="L89" s="176">
        <v>8</v>
      </c>
      <c r="M89" s="176">
        <v>1</v>
      </c>
      <c r="N89" s="176">
        <v>3</v>
      </c>
      <c r="O89" s="157">
        <v>4</v>
      </c>
      <c r="P89" s="150">
        <v>2</v>
      </c>
      <c r="Q89" s="150">
        <f t="shared" si="17"/>
        <v>23</v>
      </c>
      <c r="R89" s="150">
        <f t="shared" si="18"/>
        <v>18</v>
      </c>
      <c r="T89" s="186">
        <f t="shared" si="13"/>
        <v>-21.739130434782609</v>
      </c>
      <c r="U89" s="187">
        <f t="shared" si="19"/>
        <v>4.5999999999999996</v>
      </c>
      <c r="V89" s="188">
        <f t="shared" si="19"/>
        <v>3.6</v>
      </c>
    </row>
    <row r="90" spans="1:22" ht="13.8" thickBot="1">
      <c r="A90" s="154"/>
      <c r="B90" s="193" t="s">
        <v>58</v>
      </c>
      <c r="C90" s="193">
        <f t="shared" ref="C90:L90" si="22">SUM(C85:C89)</f>
        <v>25</v>
      </c>
      <c r="D90" s="193">
        <f t="shared" si="22"/>
        <v>25</v>
      </c>
      <c r="E90" s="193">
        <f t="shared" si="22"/>
        <v>23</v>
      </c>
      <c r="F90" s="193">
        <f t="shared" si="22"/>
        <v>21</v>
      </c>
      <c r="G90" s="193">
        <f t="shared" si="22"/>
        <v>21</v>
      </c>
      <c r="H90" s="193">
        <f t="shared" si="22"/>
        <v>25</v>
      </c>
      <c r="I90" s="193">
        <f t="shared" si="22"/>
        <v>14</v>
      </c>
      <c r="J90" s="194">
        <f t="shared" si="22"/>
        <v>22</v>
      </c>
      <c r="K90" s="194">
        <f t="shared" si="22"/>
        <v>22</v>
      </c>
      <c r="L90" s="194">
        <f t="shared" si="22"/>
        <v>27</v>
      </c>
      <c r="M90" s="194">
        <f>SUM(M85:M89)</f>
        <v>22</v>
      </c>
      <c r="N90" s="194">
        <f>SUM(N85:N89)</f>
        <v>19</v>
      </c>
      <c r="O90" s="194">
        <f>SUM(O85:O89)</f>
        <v>18</v>
      </c>
      <c r="P90" s="166">
        <f>SUM(P85:P89)</f>
        <v>17</v>
      </c>
      <c r="Q90" s="166">
        <f t="shared" si="17"/>
        <v>104</v>
      </c>
      <c r="R90" s="166">
        <f t="shared" si="18"/>
        <v>103</v>
      </c>
      <c r="T90" s="247">
        <f t="shared" si="13"/>
        <v>-0.96153846153846156</v>
      </c>
      <c r="U90" s="248">
        <f t="shared" si="19"/>
        <v>20.8</v>
      </c>
      <c r="V90" s="249">
        <f t="shared" si="19"/>
        <v>20.6</v>
      </c>
    </row>
    <row r="91" spans="1:22">
      <c r="A91" s="195" t="s">
        <v>58</v>
      </c>
      <c r="B91" s="196" t="s">
        <v>55</v>
      </c>
      <c r="C91" s="196">
        <f t="shared" ref="C91:P92" si="23">SUM(C5,C9,C14,C21,C29,C37,C45,C53,C61,C69,C77,C85)</f>
        <v>126</v>
      </c>
      <c r="D91" s="196">
        <f t="shared" si="23"/>
        <v>110</v>
      </c>
      <c r="E91" s="196">
        <f t="shared" si="23"/>
        <v>107</v>
      </c>
      <c r="F91" s="196">
        <f t="shared" si="23"/>
        <v>131</v>
      </c>
      <c r="G91" s="196">
        <f t="shared" si="23"/>
        <v>104</v>
      </c>
      <c r="H91" s="196">
        <f t="shared" si="23"/>
        <v>80</v>
      </c>
      <c r="I91" s="196">
        <f t="shared" si="23"/>
        <v>54</v>
      </c>
      <c r="J91" s="197">
        <f t="shared" si="23"/>
        <v>85</v>
      </c>
      <c r="K91" s="197">
        <f t="shared" si="23"/>
        <v>91</v>
      </c>
      <c r="L91" s="197">
        <f t="shared" si="23"/>
        <v>86</v>
      </c>
      <c r="M91" s="197">
        <f t="shared" si="23"/>
        <v>69</v>
      </c>
      <c r="N91" s="197">
        <f t="shared" si="23"/>
        <v>74</v>
      </c>
      <c r="O91" s="197">
        <f t="shared" si="23"/>
        <v>56</v>
      </c>
      <c r="P91" s="150">
        <f t="shared" si="23"/>
        <v>45</v>
      </c>
      <c r="Q91" s="150">
        <f t="shared" si="17"/>
        <v>414</v>
      </c>
      <c r="R91" s="150">
        <f t="shared" si="18"/>
        <v>330</v>
      </c>
    </row>
    <row r="92" spans="1:22">
      <c r="A92" s="154"/>
      <c r="B92" s="173" t="s">
        <v>56</v>
      </c>
      <c r="C92" s="173">
        <f t="shared" si="23"/>
        <v>118</v>
      </c>
      <c r="D92" s="173">
        <f t="shared" si="23"/>
        <v>128</v>
      </c>
      <c r="E92" s="173">
        <f t="shared" si="23"/>
        <v>113</v>
      </c>
      <c r="F92" s="173">
        <f t="shared" si="23"/>
        <v>114</v>
      </c>
      <c r="G92" s="173">
        <f t="shared" si="23"/>
        <v>104</v>
      </c>
      <c r="H92" s="173">
        <f t="shared" si="23"/>
        <v>116</v>
      </c>
      <c r="I92" s="173">
        <f t="shared" si="23"/>
        <v>108</v>
      </c>
      <c r="J92" s="174">
        <f t="shared" si="23"/>
        <v>98</v>
      </c>
      <c r="K92" s="174">
        <f t="shared" si="23"/>
        <v>95</v>
      </c>
      <c r="L92" s="174">
        <f t="shared" si="23"/>
        <v>107</v>
      </c>
      <c r="M92" s="174">
        <f t="shared" si="23"/>
        <v>110</v>
      </c>
      <c r="N92" s="174">
        <f t="shared" si="23"/>
        <v>77</v>
      </c>
      <c r="O92" s="174">
        <f t="shared" si="23"/>
        <v>81</v>
      </c>
      <c r="P92" s="150">
        <f t="shared" si="23"/>
        <v>69</v>
      </c>
      <c r="Q92" s="150">
        <f t="shared" si="17"/>
        <v>521</v>
      </c>
      <c r="R92" s="150">
        <f t="shared" si="18"/>
        <v>444</v>
      </c>
    </row>
    <row r="93" spans="1:22">
      <c r="A93" s="154"/>
      <c r="B93" s="173" t="s">
        <v>61</v>
      </c>
      <c r="C93" s="173">
        <f t="shared" ref="C93:L93" si="24">SUM(C16,C23,C31,C39,C47,C55,C63,C71,C79)</f>
        <v>36</v>
      </c>
      <c r="D93" s="173">
        <f t="shared" si="24"/>
        <v>31</v>
      </c>
      <c r="E93" s="173">
        <f t="shared" si="24"/>
        <v>37</v>
      </c>
      <c r="F93" s="173">
        <f t="shared" si="24"/>
        <v>34</v>
      </c>
      <c r="G93" s="173">
        <f t="shared" si="24"/>
        <v>12</v>
      </c>
      <c r="H93" s="173">
        <f t="shared" si="24"/>
        <v>26</v>
      </c>
      <c r="I93" s="173">
        <f t="shared" si="24"/>
        <v>18</v>
      </c>
      <c r="J93" s="174">
        <f t="shared" si="24"/>
        <v>12</v>
      </c>
      <c r="K93" s="174">
        <f t="shared" si="24"/>
        <v>19</v>
      </c>
      <c r="L93" s="174">
        <f t="shared" si="24"/>
        <v>12</v>
      </c>
      <c r="M93" s="174">
        <f>SUM(M16,M23,M31,M39,M47,M55,M63,M71,M79,M87)</f>
        <v>13</v>
      </c>
      <c r="N93" s="174">
        <f>SUM(N16,N23,N31,N39,N47,N55,N63,N71,N79,N87)</f>
        <v>11</v>
      </c>
      <c r="O93" s="174">
        <f>SUM(O16,O23,O31,O39,O47,O55,O63,O71,O79,O87)</f>
        <v>5</v>
      </c>
      <c r="P93" s="150">
        <f>SUM(P16,P23,P31,P39,P47,P55,P63,P71,P79,P87)</f>
        <v>3</v>
      </c>
      <c r="Q93" s="150">
        <f t="shared" si="17"/>
        <v>87</v>
      </c>
      <c r="R93" s="150">
        <f t="shared" si="18"/>
        <v>44</v>
      </c>
    </row>
    <row r="94" spans="1:22">
      <c r="A94" s="154"/>
      <c r="B94" s="189" t="s">
        <v>64</v>
      </c>
      <c r="C94" s="173">
        <f t="shared" ref="C94:P94" si="25">SUM(C24,C32,C40,C48,C56,C64,C72,C80)</f>
        <v>41</v>
      </c>
      <c r="D94" s="173">
        <f t="shared" si="25"/>
        <v>24</v>
      </c>
      <c r="E94" s="173">
        <f t="shared" si="25"/>
        <v>49</v>
      </c>
      <c r="F94" s="173">
        <f t="shared" si="25"/>
        <v>32</v>
      </c>
      <c r="G94" s="173">
        <f t="shared" si="25"/>
        <v>37</v>
      </c>
      <c r="H94" s="173">
        <f t="shared" si="25"/>
        <v>34</v>
      </c>
      <c r="I94" s="173">
        <f t="shared" si="25"/>
        <v>35</v>
      </c>
      <c r="J94" s="174">
        <f t="shared" si="25"/>
        <v>42</v>
      </c>
      <c r="K94" s="174">
        <f t="shared" si="25"/>
        <v>32</v>
      </c>
      <c r="L94" s="174">
        <f t="shared" si="25"/>
        <v>31</v>
      </c>
      <c r="M94" s="174">
        <f t="shared" si="25"/>
        <v>23</v>
      </c>
      <c r="N94" s="174">
        <f t="shared" si="25"/>
        <v>18</v>
      </c>
      <c r="O94" s="174">
        <f t="shared" si="25"/>
        <v>24</v>
      </c>
      <c r="P94" s="150">
        <f t="shared" si="25"/>
        <v>18</v>
      </c>
      <c r="Q94" s="150">
        <f t="shared" si="17"/>
        <v>180</v>
      </c>
      <c r="R94" s="150">
        <f t="shared" si="18"/>
        <v>114</v>
      </c>
    </row>
    <row r="95" spans="1:22">
      <c r="A95" s="154"/>
      <c r="B95" s="173" t="s">
        <v>62</v>
      </c>
      <c r="C95" s="173">
        <f t="shared" ref="C95:P95" si="26">SUM(C17,C25,C33,C41,C49,C57,C65,C73,C81,C88)</f>
        <v>223</v>
      </c>
      <c r="D95" s="173">
        <f t="shared" si="26"/>
        <v>182</v>
      </c>
      <c r="E95" s="173">
        <f t="shared" si="26"/>
        <v>217</v>
      </c>
      <c r="F95" s="173">
        <f t="shared" si="26"/>
        <v>193</v>
      </c>
      <c r="G95" s="173">
        <f t="shared" si="26"/>
        <v>187</v>
      </c>
      <c r="H95" s="173">
        <f t="shared" si="26"/>
        <v>152</v>
      </c>
      <c r="I95" s="173">
        <f t="shared" si="26"/>
        <v>148</v>
      </c>
      <c r="J95" s="174">
        <f t="shared" si="26"/>
        <v>139</v>
      </c>
      <c r="K95" s="174">
        <f t="shared" si="26"/>
        <v>135</v>
      </c>
      <c r="L95" s="174">
        <f t="shared" si="26"/>
        <v>149</v>
      </c>
      <c r="M95" s="174">
        <f t="shared" si="26"/>
        <v>144</v>
      </c>
      <c r="N95" s="174">
        <f t="shared" si="26"/>
        <v>137</v>
      </c>
      <c r="O95" s="174">
        <f t="shared" si="26"/>
        <v>109</v>
      </c>
      <c r="P95" s="150">
        <f t="shared" si="26"/>
        <v>113</v>
      </c>
      <c r="Q95" s="150">
        <f t="shared" si="17"/>
        <v>761</v>
      </c>
      <c r="R95" s="150">
        <f t="shared" si="18"/>
        <v>652</v>
      </c>
      <c r="S95" s="198"/>
    </row>
    <row r="96" spans="1:22">
      <c r="A96" s="154"/>
      <c r="B96" s="189" t="s">
        <v>57</v>
      </c>
      <c r="C96" s="173">
        <f t="shared" ref="C96:P96" si="27">SUM(C7,C11,C18,C26,C34,C42,C50,C58,C66,C74,C82,C89)</f>
        <v>162</v>
      </c>
      <c r="D96" s="173">
        <f t="shared" si="27"/>
        <v>128</v>
      </c>
      <c r="E96" s="173">
        <f t="shared" si="27"/>
        <v>151</v>
      </c>
      <c r="F96" s="173">
        <f t="shared" si="27"/>
        <v>109</v>
      </c>
      <c r="G96" s="173">
        <f t="shared" si="27"/>
        <v>126</v>
      </c>
      <c r="H96" s="173">
        <f t="shared" si="27"/>
        <v>89</v>
      </c>
      <c r="I96" s="173">
        <f t="shared" si="27"/>
        <v>94</v>
      </c>
      <c r="J96" s="174">
        <f t="shared" si="27"/>
        <v>79</v>
      </c>
      <c r="K96" s="174">
        <f t="shared" si="27"/>
        <v>89</v>
      </c>
      <c r="L96" s="174">
        <f t="shared" si="27"/>
        <v>101</v>
      </c>
      <c r="M96" s="174">
        <f t="shared" si="27"/>
        <v>64</v>
      </c>
      <c r="N96" s="174">
        <f t="shared" si="27"/>
        <v>96</v>
      </c>
      <c r="O96" s="174">
        <f t="shared" si="27"/>
        <v>69</v>
      </c>
      <c r="P96" s="150">
        <f t="shared" si="27"/>
        <v>52</v>
      </c>
      <c r="Q96" s="150">
        <f t="shared" si="17"/>
        <v>477</v>
      </c>
      <c r="R96" s="150">
        <f t="shared" si="18"/>
        <v>382</v>
      </c>
      <c r="S96" s="198"/>
    </row>
    <row r="97" spans="1:20">
      <c r="A97" s="154"/>
      <c r="B97" s="173" t="s">
        <v>73</v>
      </c>
      <c r="C97" s="173">
        <f t="shared" ref="C97:N97" si="28">SUM(C19,C43,C51)</f>
        <v>0</v>
      </c>
      <c r="D97" s="173">
        <f t="shared" si="28"/>
        <v>0</v>
      </c>
      <c r="E97" s="173">
        <f t="shared" si="28"/>
        <v>0</v>
      </c>
      <c r="F97" s="173">
        <f t="shared" si="28"/>
        <v>0</v>
      </c>
      <c r="G97" s="173">
        <f t="shared" si="28"/>
        <v>0</v>
      </c>
      <c r="H97" s="173">
        <f t="shared" si="28"/>
        <v>0</v>
      </c>
      <c r="I97" s="173">
        <f t="shared" si="28"/>
        <v>0</v>
      </c>
      <c r="J97" s="173">
        <f t="shared" si="28"/>
        <v>0</v>
      </c>
      <c r="K97" s="173">
        <f t="shared" si="28"/>
        <v>0</v>
      </c>
      <c r="L97" s="173">
        <f t="shared" si="28"/>
        <v>0</v>
      </c>
      <c r="M97" s="173">
        <f t="shared" si="28"/>
        <v>0</v>
      </c>
      <c r="N97" s="174">
        <f t="shared" si="28"/>
        <v>6</v>
      </c>
      <c r="O97" s="174">
        <f>O19+O35+O43+O51+O75</f>
        <v>8</v>
      </c>
      <c r="P97" s="150">
        <f>P12+P19+P27+P35+P43+P51+P59+P67+P75+P83</f>
        <v>17</v>
      </c>
      <c r="Q97" s="150">
        <f t="shared" si="17"/>
        <v>0</v>
      </c>
      <c r="R97" s="150">
        <f t="shared" si="18"/>
        <v>31</v>
      </c>
    </row>
    <row r="98" spans="1:20" ht="13.8" thickBot="1">
      <c r="A98" s="199"/>
      <c r="B98" s="200" t="s">
        <v>58</v>
      </c>
      <c r="C98" s="200">
        <f t="shared" ref="C98:L98" si="29">SUM(C91:C96)</f>
        <v>706</v>
      </c>
      <c r="D98" s="200">
        <f t="shared" si="29"/>
        <v>603</v>
      </c>
      <c r="E98" s="200">
        <f t="shared" si="29"/>
        <v>674</v>
      </c>
      <c r="F98" s="200">
        <f t="shared" si="29"/>
        <v>613</v>
      </c>
      <c r="G98" s="200">
        <f t="shared" si="29"/>
        <v>570</v>
      </c>
      <c r="H98" s="200">
        <f t="shared" si="29"/>
        <v>497</v>
      </c>
      <c r="I98" s="200">
        <f t="shared" si="29"/>
        <v>457</v>
      </c>
      <c r="J98" s="201">
        <f t="shared" si="29"/>
        <v>455</v>
      </c>
      <c r="K98" s="201">
        <f t="shared" si="29"/>
        <v>461</v>
      </c>
      <c r="L98" s="201">
        <f t="shared" si="29"/>
        <v>486</v>
      </c>
      <c r="M98" s="201">
        <f>SUM(M91:M96)</f>
        <v>423</v>
      </c>
      <c r="N98" s="201">
        <f>SUM(N91:N97)</f>
        <v>419</v>
      </c>
      <c r="O98" s="201">
        <f>SUM(O91:O97)</f>
        <v>352</v>
      </c>
      <c r="P98" s="166">
        <f>SUM(P91:P97)</f>
        <v>317</v>
      </c>
      <c r="Q98" s="166">
        <f t="shared" si="17"/>
        <v>2440</v>
      </c>
      <c r="R98" s="166">
        <f t="shared" si="18"/>
        <v>1997</v>
      </c>
    </row>
    <row r="99" spans="1:20">
      <c r="N99" s="240" t="s">
        <v>74</v>
      </c>
      <c r="O99" s="240"/>
      <c r="P99" s="240"/>
      <c r="Q99" s="240"/>
      <c r="R99" s="240"/>
      <c r="S99" s="240"/>
      <c r="T99" s="240"/>
    </row>
    <row r="100" spans="1:20">
      <c r="N100" s="208" t="s">
        <v>96</v>
      </c>
      <c r="O100" s="208"/>
      <c r="P100" s="208"/>
      <c r="Q100" s="208"/>
      <c r="R100" s="208"/>
      <c r="S100" s="208"/>
      <c r="T100" s="208"/>
    </row>
  </sheetData>
  <mergeCells count="3">
    <mergeCell ref="A1:L1"/>
    <mergeCell ref="N1:O1"/>
    <mergeCell ref="N99:T99"/>
  </mergeCells>
  <pageMargins left="0.75" right="0.62" top="1.0900000000000001" bottom="0.85" header="0.4921259845" footer="0.4921259845"/>
  <pageSetup paperSize="9" orientation="portrait" r:id="rId1"/>
  <headerFooter alignWithMargins="0">
    <oddHeader>&amp;R&amp;"LTUnivers 220 CondThin,Normaali"&amp;11LIITE 3 B&amp;"Arial,Normaali"&amp;10
&amp;P (&amp;N)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8</vt:i4>
      </vt:variant>
    </vt:vector>
  </HeadingPairs>
  <TitlesOfParts>
    <vt:vector size="11" baseType="lpstr">
      <vt:lpstr>Onnettomuudet, uhrit </vt:lpstr>
      <vt:lpstr>Uhrit kulkumuodoittain</vt:lpstr>
      <vt:lpstr>Uhrit ikäryhmittäin</vt:lpstr>
      <vt:lpstr>'Uhrit ikäryhmittäin'!IDX</vt:lpstr>
      <vt:lpstr>'Uhrit kulkumuodoittain'!TABLE</vt:lpstr>
      <vt:lpstr>'Uhrit kulkumuodoittain'!TABLE_2</vt:lpstr>
      <vt:lpstr>'Onnettomuudet, uhrit '!Tulostusalue</vt:lpstr>
      <vt:lpstr>'Uhrit ikäryhmittäin'!Tulostusalue</vt:lpstr>
      <vt:lpstr>'Uhrit kulkumuodoittain'!Tulostusalue</vt:lpstr>
      <vt:lpstr>'Onnettomuudet, uhrit '!Tulostusotsikot</vt:lpstr>
      <vt:lpstr>'Uhrit kulkumuodoittain'!Tulostusotsikot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Nieminen</dc:creator>
  <cp:lastModifiedBy>Yli-Seppälä Jussi</cp:lastModifiedBy>
  <cp:lastPrinted>2010-09-02T05:09:11Z</cp:lastPrinted>
  <dcterms:created xsi:type="dcterms:W3CDTF">2000-04-06T14:01:11Z</dcterms:created>
  <dcterms:modified xsi:type="dcterms:W3CDTF">2022-09-26T14:34:57Z</dcterms:modified>
</cp:coreProperties>
</file>